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\Hruška\ŠÍPY\"/>
    </mc:Choice>
  </mc:AlternateContent>
  <xr:revisionPtr revIDLastSave="0" documentId="13_ncr:1_{44C02CE8-0C94-4D64-9FE7-E97F5DA6A086}" xr6:coauthVersionLast="44" xr6:coauthVersionMax="45" xr10:uidLastSave="{00000000-0000-0000-0000-000000000000}"/>
  <bookViews>
    <workbookView xWindow="-108" yWindow="-108" windowWidth="23256" windowHeight="12576" tabRatio="723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/>
  <c r="F5" i="7"/>
  <c r="F6" i="7"/>
  <c r="F7" i="7"/>
  <c r="F8" i="7"/>
  <c r="F9" i="7"/>
  <c r="F10" i="7"/>
  <c r="F11" i="7"/>
  <c r="F12" i="7"/>
  <c r="F13" i="7"/>
  <c r="F14" i="7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6" i="9"/>
  <c r="C125" i="9"/>
  <c r="C126" i="9"/>
  <c r="C127" i="9"/>
  <c r="C107" i="9"/>
  <c r="C109" i="9"/>
  <c r="A111" i="9"/>
  <c r="C110" i="9"/>
  <c r="C111" i="9"/>
  <c r="C115" i="9"/>
  <c r="C116" i="9"/>
  <c r="A119" i="9"/>
  <c r="C117" i="9"/>
  <c r="C118" i="9"/>
  <c r="C119" i="9"/>
  <c r="C99" i="9"/>
  <c r="C100" i="9"/>
  <c r="C101" i="9"/>
  <c r="A105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4" i="9"/>
  <c r="C13" i="9"/>
  <c r="C14" i="9"/>
  <c r="C15" i="9"/>
  <c r="C19" i="9"/>
  <c r="C20" i="9"/>
  <c r="C21" i="9"/>
  <c r="A22" i="9"/>
  <c r="C22" i="9"/>
  <c r="C23" i="9"/>
  <c r="C27" i="9"/>
  <c r="C28" i="9"/>
  <c r="A32" i="9"/>
  <c r="C29" i="9"/>
  <c r="C30" i="9"/>
  <c r="C31" i="9"/>
  <c r="C35" i="9"/>
  <c r="C36" i="9"/>
  <c r="C37" i="9"/>
  <c r="A42" i="9"/>
  <c r="C38" i="9"/>
  <c r="C39" i="9"/>
  <c r="C43" i="9"/>
  <c r="C44" i="9"/>
  <c r="A46" i="9"/>
  <c r="C45" i="9"/>
  <c r="C46" i="9"/>
  <c r="C47" i="9"/>
  <c r="C51" i="9"/>
  <c r="C52" i="9"/>
  <c r="C53" i="9"/>
  <c r="A55" i="9"/>
  <c r="C54" i="9"/>
  <c r="C55" i="9"/>
  <c r="C59" i="9"/>
  <c r="C60" i="9"/>
  <c r="A63" i="9"/>
  <c r="C61" i="9"/>
  <c r="C62" i="9"/>
  <c r="C63" i="9"/>
  <c r="C67" i="9"/>
  <c r="C68" i="9"/>
  <c r="C69" i="9"/>
  <c r="A71" i="9"/>
  <c r="C70" i="9"/>
  <c r="C71" i="9"/>
  <c r="C75" i="9"/>
  <c r="C76" i="9"/>
  <c r="A78" i="9"/>
  <c r="C77" i="9"/>
  <c r="C78" i="9"/>
  <c r="C79" i="9"/>
  <c r="C83" i="9"/>
  <c r="C86" i="9"/>
  <c r="C87" i="9"/>
  <c r="C91" i="9"/>
  <c r="C92" i="9"/>
  <c r="A95" i="9"/>
  <c r="C93" i="9"/>
  <c r="C94" i="9"/>
  <c r="C95" i="9"/>
  <c r="B8" i="7"/>
  <c r="A8" i="7"/>
  <c r="D8" i="7"/>
  <c r="B4" i="7"/>
  <c r="A4" i="7"/>
  <c r="D4" i="7"/>
  <c r="A10" i="5"/>
  <c r="A11" i="5"/>
  <c r="A15" i="5"/>
  <c r="A16" i="5"/>
  <c r="B14" i="7"/>
  <c r="A14" i="7"/>
  <c r="D14" i="7"/>
  <c r="A20" i="5"/>
  <c r="A21" i="5"/>
  <c r="B7" i="7"/>
  <c r="A7" i="7"/>
  <c r="D7" i="7"/>
  <c r="A25" i="5"/>
  <c r="A26" i="5"/>
  <c r="B13" i="7"/>
  <c r="A13" i="7"/>
  <c r="D13" i="7"/>
  <c r="A30" i="5"/>
  <c r="A31" i="5"/>
  <c r="B10" i="7"/>
  <c r="A10" i="7"/>
  <c r="D10" i="7"/>
  <c r="A35" i="5"/>
  <c r="A36" i="5"/>
  <c r="B2" i="7"/>
  <c r="A2" i="7"/>
  <c r="D2" i="7"/>
  <c r="A40" i="5"/>
  <c r="A41" i="5"/>
  <c r="B11" i="7"/>
  <c r="A11" i="7"/>
  <c r="D11" i="7"/>
  <c r="A45" i="5"/>
  <c r="A46" i="5"/>
  <c r="B5" i="7"/>
  <c r="A5" i="7"/>
  <c r="D5" i="7"/>
  <c r="A50" i="5"/>
  <c r="A51" i="5"/>
  <c r="B6" i="7"/>
  <c r="A6" i="7"/>
  <c r="D6" i="7"/>
  <c r="A55" i="5"/>
  <c r="A56" i="5"/>
  <c r="B9" i="7"/>
  <c r="A9" i="7"/>
  <c r="D9" i="7"/>
  <c r="A60" i="5"/>
  <c r="A61" i="5"/>
  <c r="A65" i="5"/>
  <c r="A66" i="5"/>
  <c r="B12" i="7"/>
  <c r="A12" i="7"/>
  <c r="D12" i="7"/>
  <c r="A70" i="5"/>
  <c r="A71" i="5"/>
  <c r="A75" i="5"/>
  <c r="A76" i="5"/>
  <c r="A5" i="5"/>
  <c r="E2" i="7"/>
  <c r="E3" i="7"/>
  <c r="E4" i="7"/>
  <c r="A6" i="5"/>
  <c r="B3" i="7"/>
  <c r="A3" i="7"/>
  <c r="D3" i="7"/>
  <c r="A107" i="9"/>
  <c r="A91" i="9"/>
  <c r="A47" i="9"/>
  <c r="A11" i="9"/>
  <c r="A81" i="9"/>
  <c r="A92" i="9"/>
  <c r="A67" i="9"/>
  <c r="A109" i="9"/>
  <c r="A7" i="9"/>
  <c r="A97" i="9"/>
  <c r="A94" i="9"/>
  <c r="A79" i="9"/>
  <c r="A77" i="9"/>
  <c r="A69" i="9"/>
  <c r="A49" i="9"/>
  <c r="A50" i="9"/>
  <c r="A43" i="9"/>
  <c r="A13" i="9"/>
  <c r="A18" i="9"/>
  <c r="A129" i="9"/>
  <c r="A36" i="9"/>
  <c r="A45" i="9"/>
  <c r="A70" i="9"/>
  <c r="A10" i="9"/>
  <c r="A35" i="9"/>
  <c r="A5" i="9"/>
  <c r="A68" i="9"/>
  <c r="A72" i="9"/>
  <c r="A74" i="9"/>
  <c r="A62" i="9"/>
  <c r="A64" i="9"/>
  <c r="A19" i="9"/>
  <c r="A24" i="9"/>
  <c r="A89" i="9"/>
  <c r="A88" i="9"/>
  <c r="A84" i="9"/>
  <c r="A86" i="9"/>
  <c r="A99" i="9"/>
  <c r="A103" i="9"/>
  <c r="A102" i="9"/>
  <c r="A104" i="9"/>
  <c r="A118" i="9"/>
  <c r="A121" i="9"/>
  <c r="A116" i="9"/>
  <c r="A115" i="9"/>
  <c r="A120" i="9"/>
  <c r="A117" i="9"/>
  <c r="A57" i="9"/>
  <c r="A56" i="9"/>
  <c r="A30" i="9"/>
  <c r="A33" i="9"/>
  <c r="A52" i="9"/>
  <c r="A110" i="9"/>
  <c r="A108" i="9"/>
  <c r="A127" i="9"/>
  <c r="A124" i="9"/>
  <c r="A122" i="9"/>
  <c r="E2" i="5"/>
  <c r="H5" i="7"/>
  <c r="H2" i="7"/>
  <c r="G2" i="7"/>
  <c r="H8" i="7"/>
  <c r="E5" i="7"/>
  <c r="E6" i="7"/>
  <c r="G6" i="7"/>
  <c r="H13" i="7"/>
  <c r="G3" i="7"/>
  <c r="H3" i="7"/>
  <c r="H12" i="7"/>
  <c r="H6" i="7"/>
  <c r="H11" i="7"/>
  <c r="H10" i="7"/>
  <c r="H14" i="7"/>
  <c r="H9" i="7"/>
  <c r="H7" i="7"/>
  <c r="G4" i="7"/>
  <c r="H4" i="7"/>
  <c r="A125" i="9"/>
  <c r="A26" i="9"/>
  <c r="A27" i="9"/>
  <c r="A28" i="9"/>
  <c r="A54" i="9"/>
  <c r="A23" i="9"/>
  <c r="A20" i="9"/>
  <c r="A65" i="9"/>
  <c r="A128" i="9"/>
  <c r="A123" i="9"/>
  <c r="A130" i="9"/>
  <c r="A113" i="9"/>
  <c r="A76" i="9"/>
  <c r="A31" i="9"/>
  <c r="A34" i="9"/>
  <c r="A53" i="9"/>
  <c r="A51" i="9"/>
  <c r="A100" i="9"/>
  <c r="A101" i="9"/>
  <c r="A87" i="9"/>
  <c r="A83" i="9"/>
  <c r="A21" i="9"/>
  <c r="A60" i="9"/>
  <c r="A66" i="9"/>
  <c r="A38" i="9"/>
  <c r="A4" i="9"/>
  <c r="A40" i="9"/>
  <c r="A96" i="9"/>
  <c r="A41" i="9"/>
  <c r="A12" i="9"/>
  <c r="A44" i="9"/>
  <c r="A73" i="9"/>
  <c r="A82" i="9"/>
  <c r="A98" i="9"/>
  <c r="A37" i="9"/>
  <c r="A48" i="9"/>
  <c r="A6" i="9"/>
  <c r="A15" i="9"/>
  <c r="A114" i="9"/>
  <c r="A112" i="9"/>
  <c r="A59" i="9"/>
  <c r="A29" i="9"/>
  <c r="A58" i="9"/>
  <c r="A106" i="9"/>
  <c r="A85" i="9"/>
  <c r="A25" i="9"/>
  <c r="A61" i="9"/>
  <c r="A8" i="9"/>
  <c r="D50" i="5"/>
  <c r="A39" i="9"/>
  <c r="A16" i="9"/>
  <c r="A17" i="9"/>
  <c r="A75" i="9"/>
  <c r="A93" i="9"/>
  <c r="A80" i="9"/>
  <c r="A3" i="9"/>
  <c r="D78" i="5"/>
  <c r="D18" i="5"/>
  <c r="D55" i="5"/>
  <c r="D74" i="5"/>
  <c r="D82" i="5"/>
  <c r="D42" i="5"/>
  <c r="D10" i="5"/>
  <c r="D47" i="5"/>
  <c r="D15" i="5"/>
  <c r="D53" i="5"/>
  <c r="D21" i="5"/>
  <c r="D68" i="5"/>
  <c r="D36" i="5"/>
  <c r="D80" i="5"/>
  <c r="D57" i="5"/>
  <c r="D41" i="5"/>
  <c r="D25" i="5"/>
  <c r="D9" i="5"/>
  <c r="D71" i="5"/>
  <c r="D79" i="5"/>
  <c r="D66" i="5"/>
  <c r="D34" i="5"/>
  <c r="D70" i="5"/>
  <c r="D39" i="5"/>
  <c r="D7" i="5"/>
  <c r="D45" i="5"/>
  <c r="D13" i="5"/>
  <c r="D60" i="5"/>
  <c r="D28" i="5"/>
  <c r="D72" i="5"/>
  <c r="D54" i="5"/>
  <c r="D38" i="5"/>
  <c r="D22" i="5"/>
  <c r="D6" i="5"/>
  <c r="D69" i="5"/>
  <c r="D56" i="5"/>
  <c r="D40" i="5"/>
  <c r="D24" i="5"/>
  <c r="D8" i="5"/>
  <c r="D83" i="5"/>
  <c r="D58" i="5"/>
  <c r="D26" i="5"/>
  <c r="D63" i="5"/>
  <c r="D31" i="5"/>
  <c r="D73" i="5"/>
  <c r="D37" i="5"/>
  <c r="D5" i="5"/>
  <c r="D52" i="5"/>
  <c r="D20" i="5"/>
  <c r="D65" i="5"/>
  <c r="D49" i="5"/>
  <c r="D33" i="5"/>
  <c r="D17" i="5"/>
  <c r="D81" i="5"/>
  <c r="D67" i="5"/>
  <c r="D51" i="5"/>
  <c r="D35" i="5"/>
  <c r="D19" i="5"/>
  <c r="D61" i="5"/>
  <c r="D12" i="5"/>
  <c r="D14" i="5"/>
  <c r="D59" i="5"/>
  <c r="D27" i="5"/>
  <c r="D29" i="5"/>
  <c r="D46" i="5"/>
  <c r="D64" i="5"/>
  <c r="D16" i="5"/>
  <c r="D77" i="5"/>
  <c r="D30" i="5"/>
  <c r="D48" i="5"/>
  <c r="D11" i="5"/>
  <c r="D44" i="5"/>
  <c r="D43" i="5"/>
  <c r="D62" i="5"/>
  <c r="D32" i="5"/>
  <c r="D75" i="5"/>
  <c r="D76" i="5"/>
  <c r="D23" i="5"/>
  <c r="D4" i="5"/>
  <c r="E7" i="7"/>
  <c r="G5" i="7"/>
  <c r="E8" i="7"/>
  <c r="G7" i="7"/>
  <c r="E9" i="7"/>
  <c r="G8" i="7"/>
  <c r="E10" i="7"/>
  <c r="G9" i="7"/>
  <c r="E11" i="7"/>
  <c r="G10" i="7"/>
  <c r="E12" i="7"/>
  <c r="G11" i="7"/>
  <c r="E13" i="7"/>
  <c r="G12" i="7"/>
  <c r="E14" i="7"/>
  <c r="G13" i="7"/>
  <c r="G14" i="7"/>
  <c r="F2" i="5" l="1"/>
  <c r="F11" i="5" s="1"/>
  <c r="D3" i="5"/>
  <c r="E75" i="5"/>
  <c r="E59" i="5"/>
  <c r="E32" i="5"/>
  <c r="E43" i="5"/>
  <c r="E30" i="5"/>
  <c r="E28" i="5"/>
  <c r="E25" i="5"/>
  <c r="E73" i="5"/>
  <c r="E11" i="5"/>
  <c r="E64" i="5"/>
  <c r="F15" i="5"/>
  <c r="E33" i="5"/>
  <c r="E72" i="5"/>
  <c r="E50" i="5"/>
  <c r="E18" i="5"/>
  <c r="F17" i="5"/>
  <c r="F69" i="5"/>
  <c r="F28" i="5"/>
  <c r="F20" i="5"/>
  <c r="E19" i="5"/>
  <c r="E26" i="5"/>
  <c r="F48" i="5"/>
  <c r="E20" i="5"/>
  <c r="E48" i="5"/>
  <c r="F13" i="5"/>
  <c r="E13" i="5"/>
  <c r="E70" i="5"/>
  <c r="F12" i="5"/>
  <c r="E42" i="5"/>
  <c r="F60" i="5"/>
  <c r="E9" i="5"/>
  <c r="E68" i="5"/>
  <c r="E35" i="5"/>
  <c r="E16" i="5"/>
  <c r="E27" i="5"/>
  <c r="E80" i="5"/>
  <c r="E65" i="5"/>
  <c r="F38" i="5"/>
  <c r="F36" i="5"/>
  <c r="F66" i="5"/>
  <c r="F14" i="5"/>
  <c r="F19" i="5"/>
  <c r="F23" i="5"/>
  <c r="F39" i="5"/>
  <c r="F65" i="5"/>
  <c r="F73" i="5"/>
  <c r="F72" i="5"/>
  <c r="F41" i="5"/>
  <c r="F62" i="5"/>
  <c r="F4" i="5"/>
  <c r="F9" i="5"/>
  <c r="F37" i="5"/>
  <c r="F8" i="5"/>
  <c r="F82" i="5"/>
  <c r="F74" i="5"/>
  <c r="F61" i="5"/>
  <c r="F5" i="5"/>
  <c r="G2" i="5"/>
  <c r="F76" i="5"/>
  <c r="F79" i="5"/>
  <c r="F83" i="5"/>
  <c r="F7" i="5"/>
  <c r="F70" i="5"/>
  <c r="F54" i="5"/>
  <c r="F10" i="5"/>
  <c r="F26" i="5"/>
  <c r="F18" i="5"/>
  <c r="F30" i="5"/>
  <c r="F16" i="5"/>
  <c r="F68" i="5"/>
  <c r="F34" i="5"/>
  <c r="F49" i="5"/>
  <c r="F31" i="5"/>
  <c r="F80" i="5"/>
  <c r="F50" i="5"/>
  <c r="F52" i="5"/>
  <c r="F35" i="5"/>
  <c r="F25" i="5"/>
  <c r="F64" i="5"/>
  <c r="F6" i="5"/>
  <c r="F81" i="5"/>
  <c r="F59" i="5"/>
  <c r="F33" i="5"/>
  <c r="F32" i="5"/>
  <c r="F53" i="5"/>
  <c r="F47" i="5"/>
  <c r="F27" i="5"/>
  <c r="F45" i="5"/>
  <c r="F55" i="5"/>
  <c r="F71" i="5"/>
  <c r="F40" i="5"/>
  <c r="F63" i="5"/>
  <c r="F43" i="5"/>
  <c r="F21" i="5"/>
  <c r="F42" i="5"/>
  <c r="F56" i="5"/>
  <c r="F78" i="5"/>
  <c r="F24" i="5"/>
  <c r="E24" i="5"/>
  <c r="E74" i="5"/>
  <c r="E41" i="5"/>
  <c r="E52" i="5"/>
  <c r="E81" i="5"/>
  <c r="E55" i="5"/>
  <c r="E5" i="5"/>
  <c r="E76" i="5"/>
  <c r="E56" i="5"/>
  <c r="E8" i="5"/>
  <c r="E17" i="5"/>
  <c r="E54" i="5"/>
  <c r="E40" i="5"/>
  <c r="E34" i="5"/>
  <c r="E69" i="5"/>
  <c r="E82" i="5"/>
  <c r="E77" i="5"/>
  <c r="E60" i="5"/>
  <c r="E22" i="5"/>
  <c r="E15" i="5"/>
  <c r="E62" i="5"/>
  <c r="E57" i="5"/>
  <c r="E79" i="5"/>
  <c r="E78" i="5"/>
  <c r="E66" i="5"/>
  <c r="E47" i="5"/>
  <c r="E61" i="5"/>
  <c r="E45" i="5"/>
  <c r="E37" i="5"/>
  <c r="E12" i="5"/>
  <c r="E63" i="5"/>
  <c r="E83" i="5"/>
  <c r="E21" i="5"/>
  <c r="E29" i="5"/>
  <c r="E6" i="5"/>
  <c r="E39" i="5"/>
  <c r="E7" i="5"/>
  <c r="E10" i="5"/>
  <c r="E51" i="5"/>
  <c r="E67" i="5"/>
  <c r="E23" i="5"/>
  <c r="E71" i="5"/>
  <c r="E44" i="5"/>
  <c r="E36" i="5"/>
  <c r="E49" i="5"/>
  <c r="E4" i="5"/>
  <c r="E53" i="5"/>
  <c r="E58" i="5"/>
  <c r="E31" i="5"/>
  <c r="E46" i="5"/>
  <c r="E38" i="5"/>
  <c r="E14" i="5"/>
  <c r="F57" i="5" l="1"/>
  <c r="F22" i="5"/>
  <c r="F44" i="5"/>
  <c r="F58" i="5"/>
  <c r="F3" i="5" s="1"/>
  <c r="F75" i="5"/>
  <c r="F67" i="5"/>
  <c r="F51" i="5"/>
  <c r="F46" i="5"/>
  <c r="F29" i="5"/>
  <c r="F77" i="5"/>
  <c r="E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G3" i="5" l="1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 l="1"/>
  <c r="K20" i="5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67" i="5"/>
  <c r="K72" i="5"/>
  <c r="K7" i="5"/>
  <c r="K26" i="5"/>
  <c r="K18" i="5"/>
  <c r="K17" i="5"/>
  <c r="K82" i="5"/>
  <c r="K35" i="5"/>
  <c r="K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L3" i="5" l="1"/>
  <c r="M67" i="5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M3" i="5" l="1"/>
  <c r="N5" i="5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N3" i="5" l="1"/>
  <c r="O14" i="5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O3" i="5" l="1"/>
  <c r="P80" i="5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3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Q67" i="5" l="1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3" i="9" s="1"/>
  <c r="EE71" i="9"/>
  <c r="AE46" i="5"/>
  <c r="AE45" i="5"/>
  <c r="EE70" i="9"/>
  <c r="EE74" i="9"/>
  <c r="EE69" i="9"/>
  <c r="AE44" i="5"/>
  <c r="AE47" i="5"/>
  <c r="EE68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 s="1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<sst xmlns="http://schemas.openxmlformats.org/spreadsheetml/2006/main" count="415" uniqueCount="72">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</sst>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tabSelected="1" workbookViewId="0">
      <pane xSplit="4" ySplit="2" topLeftCell="AQ32" activePane="bottomRight" state="frozen"/>
      <selection activeCell="B1" sqref="B1"/>
      <selection pane="topRight" activeCell="D1" sqref="D1"/>
      <selection pane="bottomLeft" activeCell="B3" sqref="B3"/>
      <selection pane="bottomRight" activeCell="BH99" sqref="BH99"/>
    </sheetView>
  </sheetViews>
  <sheetFormatPr defaultColWidth="8.77734375" defaultRowHeight="13.2"/>
  <cols>
    <col min="1" max="1" width="37.5546875" style="97" hidden="1" customWidth="1"/>
    <col min="2" max="2" width="13" style="97" hidden="1" customWidth="1"/>
    <col min="3" max="3" width="8.6640625" style="97" bestFit="1" customWidth="1"/>
    <col min="4" max="4" width="26.6640625" style="97" bestFit="1" customWidth="1"/>
    <col min="5" max="134" width="5.33203125" style="97" customWidth="1"/>
    <col min="135" max="135" width="9" style="97" bestFit="1" customWidth="1"/>
    <col min="136" max="136" width="4.88671875" style="97" bestFit="1" customWidth="1"/>
    <col min="137" max="16384" width="8.77734375" style="97"/>
  </cols>
  <sheetData>
    <row r="1" spans="1:136" ht="15" thickTop="1" thickBot="1">
      <c r="C1" s="146"/>
      <c r="D1" s="130" t="s">
        <v>70</v>
      </c>
      <c r="E1" s="148">
        <v>43837</v>
      </c>
      <c r="F1" s="149"/>
      <c r="G1" s="149"/>
      <c r="H1" s="149"/>
      <c r="I1" s="150"/>
      <c r="J1" s="143">
        <v>43844</v>
      </c>
      <c r="K1" s="144"/>
      <c r="L1" s="144"/>
      <c r="M1" s="144"/>
      <c r="N1" s="144"/>
      <c r="O1" s="148">
        <v>43851</v>
      </c>
      <c r="P1" s="149"/>
      <c r="Q1" s="149"/>
      <c r="R1" s="149"/>
      <c r="S1" s="150"/>
      <c r="T1" s="143">
        <v>43858</v>
      </c>
      <c r="U1" s="144"/>
      <c r="V1" s="144"/>
      <c r="W1" s="144"/>
      <c r="X1" s="144"/>
      <c r="Y1" s="143">
        <v>43865</v>
      </c>
      <c r="Z1" s="144"/>
      <c r="AA1" s="144"/>
      <c r="AB1" s="144"/>
      <c r="AC1" s="144"/>
      <c r="AD1" s="143">
        <v>43872</v>
      </c>
      <c r="AE1" s="144"/>
      <c r="AF1" s="144"/>
      <c r="AG1" s="144"/>
      <c r="AH1" s="145"/>
      <c r="AI1" s="143">
        <v>43879</v>
      </c>
      <c r="AJ1" s="144"/>
      <c r="AK1" s="144"/>
      <c r="AL1" s="144"/>
      <c r="AM1" s="145"/>
      <c r="AN1" s="143">
        <v>43886</v>
      </c>
      <c r="AO1" s="144"/>
      <c r="AP1" s="144"/>
      <c r="AQ1" s="144"/>
      <c r="AR1" s="145"/>
      <c r="AS1" s="143">
        <v>43893</v>
      </c>
      <c r="AT1" s="144"/>
      <c r="AU1" s="144"/>
      <c r="AV1" s="144"/>
      <c r="AW1" s="145"/>
      <c r="AX1" s="143">
        <v>43900</v>
      </c>
      <c r="AY1" s="144"/>
      <c r="AZ1" s="144"/>
      <c r="BA1" s="144"/>
      <c r="BB1" s="145"/>
      <c r="BC1" s="143">
        <v>43984</v>
      </c>
      <c r="BD1" s="144"/>
      <c r="BE1" s="144"/>
      <c r="BF1" s="144"/>
      <c r="BG1" s="145"/>
      <c r="BH1" s="143">
        <v>43991</v>
      </c>
      <c r="BI1" s="144"/>
      <c r="BJ1" s="144"/>
      <c r="BK1" s="144"/>
      <c r="BL1" s="145"/>
      <c r="BM1" s="151"/>
      <c r="BN1" s="152"/>
      <c r="BO1" s="152"/>
      <c r="BP1" s="152"/>
      <c r="BQ1" s="153"/>
      <c r="BR1" s="151"/>
      <c r="BS1" s="152"/>
      <c r="BT1" s="152"/>
      <c r="BU1" s="152"/>
      <c r="BV1" s="153"/>
      <c r="BW1" s="151"/>
      <c r="BX1" s="152"/>
      <c r="BY1" s="152"/>
      <c r="BZ1" s="152"/>
      <c r="CA1" s="153"/>
      <c r="CB1" s="151"/>
      <c r="CC1" s="152"/>
      <c r="CD1" s="152"/>
      <c r="CE1" s="152"/>
      <c r="CF1" s="153"/>
      <c r="CG1" s="151"/>
      <c r="CH1" s="152"/>
      <c r="CI1" s="152"/>
      <c r="CJ1" s="152"/>
      <c r="CK1" s="153"/>
      <c r="CL1" s="151"/>
      <c r="CM1" s="152"/>
      <c r="CN1" s="152"/>
      <c r="CO1" s="152"/>
      <c r="CP1" s="153"/>
      <c r="CQ1" s="151"/>
      <c r="CR1" s="152"/>
      <c r="CS1" s="152"/>
      <c r="CT1" s="152"/>
      <c r="CU1" s="153"/>
      <c r="CV1" s="151"/>
      <c r="CW1" s="152"/>
      <c r="CX1" s="152"/>
      <c r="CY1" s="152"/>
      <c r="CZ1" s="153"/>
      <c r="DA1" s="151"/>
      <c r="DB1" s="152"/>
      <c r="DC1" s="152"/>
      <c r="DD1" s="152"/>
      <c r="DE1" s="153"/>
      <c r="DF1" s="151"/>
      <c r="DG1" s="152"/>
      <c r="DH1" s="152"/>
      <c r="DI1" s="152"/>
      <c r="DJ1" s="153"/>
      <c r="DK1" s="151"/>
      <c r="DL1" s="152"/>
      <c r="DM1" s="152"/>
      <c r="DN1" s="152"/>
      <c r="DO1" s="153"/>
      <c r="DP1" s="151"/>
      <c r="DQ1" s="152"/>
      <c r="DR1" s="152"/>
      <c r="DS1" s="152"/>
      <c r="DT1" s="153"/>
      <c r="DU1" s="151"/>
      <c r="DV1" s="152"/>
      <c r="DW1" s="152"/>
      <c r="DX1" s="152"/>
      <c r="DY1" s="153"/>
      <c r="DZ1" s="151"/>
      <c r="EA1" s="152"/>
      <c r="EB1" s="152"/>
      <c r="EC1" s="152"/>
      <c r="ED1" s="153"/>
      <c r="EE1" s="66" t="str">
        <f>Tabulka!AE2</f>
        <v>Součet</v>
      </c>
      <c r="EF1" s="146" t="str">
        <f>Tabulka!AF2</f>
        <v>Body</v>
      </c>
    </row>
    <row r="2" spans="1:136" ht="15" thickTop="1" thickBot="1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4" thickTop="1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3.8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3.8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3.8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3.8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3.8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3.8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4" thickBot="1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4" thickTop="1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>
        <v>0</v>
      </c>
      <c r="AJ11" s="24"/>
      <c r="AK11" s="24"/>
      <c r="AL11" s="24"/>
      <c r="AM11" s="25"/>
      <c r="AN11" s="24"/>
      <c r="AO11" s="24"/>
      <c r="AP11" s="24"/>
      <c r="AQ11" s="24"/>
      <c r="AR11" s="25"/>
      <c r="AS11" s="24">
        <v>0</v>
      </c>
      <c r="AT11" s="24"/>
      <c r="AU11" s="24"/>
      <c r="AV11" s="24"/>
      <c r="AW11" s="25"/>
      <c r="AX11" s="24">
        <v>3</v>
      </c>
      <c r="AY11" s="24"/>
      <c r="AZ11" s="24"/>
      <c r="BA11" s="24"/>
      <c r="BB11" s="25"/>
      <c r="BC11" s="24">
        <v>0</v>
      </c>
      <c r="BD11" s="24"/>
      <c r="BE11" s="24"/>
      <c r="BF11" s="24"/>
      <c r="BG11" s="25"/>
      <c r="BH11" s="24">
        <v>0</v>
      </c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7</v>
      </c>
      <c r="EF11" s="123"/>
    </row>
    <row r="12" spans="1:136" ht="13.8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>
        <v>0</v>
      </c>
      <c r="AJ12" s="26"/>
      <c r="AK12" s="26"/>
      <c r="AL12" s="26"/>
      <c r="AM12" s="27"/>
      <c r="AN12" s="26"/>
      <c r="AO12" s="26"/>
      <c r="AP12" s="26"/>
      <c r="AQ12" s="26"/>
      <c r="AR12" s="27"/>
      <c r="AS12" s="26">
        <v>0</v>
      </c>
      <c r="AT12" s="26"/>
      <c r="AU12" s="26"/>
      <c r="AV12" s="26"/>
      <c r="AW12" s="27"/>
      <c r="AX12" s="26">
        <v>0</v>
      </c>
      <c r="AY12" s="26"/>
      <c r="AZ12" s="26"/>
      <c r="BA12" s="26"/>
      <c r="BB12" s="27"/>
      <c r="BC12" s="26">
        <v>0</v>
      </c>
      <c r="BD12" s="26"/>
      <c r="BE12" s="26"/>
      <c r="BF12" s="26"/>
      <c r="BG12" s="27"/>
      <c r="BH12" s="26">
        <v>0</v>
      </c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3</v>
      </c>
      <c r="EF12" s="116">
        <f>SUM(EE11-EE12)</f>
        <v>4</v>
      </c>
    </row>
    <row r="13" spans="1:136" ht="13.8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>
        <v>0</v>
      </c>
      <c r="AJ13" s="26"/>
      <c r="AK13" s="26"/>
      <c r="AL13" s="26"/>
      <c r="AM13" s="27"/>
      <c r="AN13" s="26"/>
      <c r="AO13" s="26"/>
      <c r="AP13" s="26"/>
      <c r="AQ13" s="26"/>
      <c r="AR13" s="27"/>
      <c r="AS13" s="26">
        <v>0</v>
      </c>
      <c r="AT13" s="26"/>
      <c r="AU13" s="26"/>
      <c r="AV13" s="26"/>
      <c r="AW13" s="27"/>
      <c r="AX13" s="26">
        <v>0</v>
      </c>
      <c r="AY13" s="26"/>
      <c r="AZ13" s="26"/>
      <c r="BA13" s="26"/>
      <c r="BB13" s="27"/>
      <c r="BC13" s="26">
        <v>0</v>
      </c>
      <c r="BD13" s="26"/>
      <c r="BE13" s="26"/>
      <c r="BF13" s="26"/>
      <c r="BG13" s="27"/>
      <c r="BH13" s="26">
        <v>0</v>
      </c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3</v>
      </c>
      <c r="EF13" s="119"/>
    </row>
    <row r="14" spans="1:136" ht="13.8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>
        <v>0</v>
      </c>
      <c r="AJ14" s="26"/>
      <c r="AK14" s="26"/>
      <c r="AL14" s="26"/>
      <c r="AM14" s="27"/>
      <c r="AN14" s="26"/>
      <c r="AO14" s="26"/>
      <c r="AP14" s="26"/>
      <c r="AQ14" s="26"/>
      <c r="AR14" s="27"/>
      <c r="AS14" s="26">
        <v>0</v>
      </c>
      <c r="AT14" s="26"/>
      <c r="AU14" s="26"/>
      <c r="AV14" s="26"/>
      <c r="AW14" s="27"/>
      <c r="AX14" s="26">
        <v>0</v>
      </c>
      <c r="AY14" s="26"/>
      <c r="AZ14" s="26"/>
      <c r="BA14" s="26"/>
      <c r="BB14" s="27"/>
      <c r="BC14" s="26">
        <v>0</v>
      </c>
      <c r="BD14" s="26"/>
      <c r="BE14" s="26"/>
      <c r="BF14" s="26"/>
      <c r="BG14" s="27"/>
      <c r="BH14" s="26">
        <v>1</v>
      </c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2</v>
      </c>
      <c r="EF14" s="119"/>
    </row>
    <row r="15" spans="1:136" ht="13.8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>
        <v>4</v>
      </c>
      <c r="AJ15" s="26"/>
      <c r="AK15" s="26"/>
      <c r="AL15" s="26"/>
      <c r="AM15" s="27"/>
      <c r="AN15" s="26"/>
      <c r="AO15" s="26"/>
      <c r="AP15" s="26"/>
      <c r="AQ15" s="26"/>
      <c r="AR15" s="27"/>
      <c r="AS15" s="26">
        <v>4</v>
      </c>
      <c r="AT15" s="26"/>
      <c r="AU15" s="26"/>
      <c r="AV15" s="26"/>
      <c r="AW15" s="27"/>
      <c r="AX15" s="26">
        <v>4</v>
      </c>
      <c r="AY15" s="26"/>
      <c r="AZ15" s="26"/>
      <c r="BA15" s="26"/>
      <c r="BB15" s="27"/>
      <c r="BC15" s="26">
        <v>4</v>
      </c>
      <c r="BD15" s="26"/>
      <c r="BE15" s="26"/>
      <c r="BF15" s="26"/>
      <c r="BG15" s="27"/>
      <c r="BH15" s="26">
        <v>3</v>
      </c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44</v>
      </c>
      <c r="EF15" s="119"/>
    </row>
    <row r="16" spans="1:136" ht="13.8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>
        <v>87</v>
      </c>
      <c r="AJ16" s="26">
        <v>40</v>
      </c>
      <c r="AK16" s="26">
        <v>78</v>
      </c>
      <c r="AL16" s="26">
        <v>108</v>
      </c>
      <c r="AM16" s="27"/>
      <c r="AN16" s="26"/>
      <c r="AO16" s="26"/>
      <c r="AP16" s="26"/>
      <c r="AQ16" s="26"/>
      <c r="AR16" s="27"/>
      <c r="AS16" s="26">
        <v>1</v>
      </c>
      <c r="AT16" s="26">
        <v>109</v>
      </c>
      <c r="AU16" s="26">
        <v>112</v>
      </c>
      <c r="AV16" s="26">
        <v>11</v>
      </c>
      <c r="AW16" s="27"/>
      <c r="AX16" s="26">
        <v>49</v>
      </c>
      <c r="AY16" s="26">
        <v>0</v>
      </c>
      <c r="AZ16" s="26">
        <v>0</v>
      </c>
      <c r="BA16" s="26">
        <v>0</v>
      </c>
      <c r="BB16" s="27"/>
      <c r="BC16" s="26">
        <v>50</v>
      </c>
      <c r="BD16" s="26">
        <v>47</v>
      </c>
      <c r="BE16" s="26">
        <v>80</v>
      </c>
      <c r="BF16" s="26">
        <v>117</v>
      </c>
      <c r="BG16" s="27"/>
      <c r="BH16" s="26">
        <v>34</v>
      </c>
      <c r="BI16" s="26">
        <v>48</v>
      </c>
      <c r="BJ16" s="26">
        <v>25</v>
      </c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2739</v>
      </c>
      <c r="EF16" s="119"/>
    </row>
    <row r="17" spans="1:136" ht="13.8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>
        <f>IF(AI16&lt;&gt;"",AVERAGE($E$16:AI16),"")</f>
        <v>70.384615384615387</v>
      </c>
      <c r="AJ17" s="111">
        <f>IF(AJ16&lt;&gt;"",AVERAGE($E$16:AJ16),"")</f>
        <v>69.259259259259252</v>
      </c>
      <c r="AK17" s="111">
        <f>IF(AK16&lt;&gt;"",AVERAGE($E$16:AK16),"")</f>
        <v>69.571428571428569</v>
      </c>
      <c r="AL17" s="111">
        <f>IF(AL16&lt;&gt;"",AVERAGE($E$16:AL16),"")</f>
        <v>70.896551724137936</v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>
        <f>IF(AS16&lt;&gt;"",AVERAGE($E$16:AS16),"")</f>
        <v>68.566666666666663</v>
      </c>
      <c r="AT17" s="111">
        <f>IF(AT16&lt;&gt;"",AVERAGE($E$16:AT16),"")</f>
        <v>69.870967741935488</v>
      </c>
      <c r="AU17" s="111">
        <f>IF(AU16&lt;&gt;"",AVERAGE($E$16:AU16),"")</f>
        <v>71.1875</v>
      </c>
      <c r="AV17" s="111">
        <f>IF(AV16&lt;&gt;"",AVERAGE($E$16:AV16),"")</f>
        <v>69.36363636363636</v>
      </c>
      <c r="AW17" s="112" t="str">
        <f>IF(AW16&lt;&gt;"",AVERAGE($E$16:AW16),"")</f>
        <v/>
      </c>
      <c r="AX17" s="111">
        <f>IF(AX16&lt;&gt;"",AVERAGE($E$16:AX16),"")</f>
        <v>68.764705882352942</v>
      </c>
      <c r="AY17" s="111">
        <f>IF(AY16&lt;&gt;"",AVERAGE($E$16:AY16),"")</f>
        <v>66.8</v>
      </c>
      <c r="AZ17" s="111">
        <f>IF(AZ16&lt;&gt;"",AVERAGE($E$16:AZ16),"")</f>
        <v>64.944444444444443</v>
      </c>
      <c r="BA17" s="111">
        <f>IF(BA16&lt;&gt;"",AVERAGE($E$16:BA16),"")</f>
        <v>63.189189189189186</v>
      </c>
      <c r="BB17" s="112" t="str">
        <f>IF(BB16&lt;&gt;"",AVERAGE($E$16:BB16),"")</f>
        <v/>
      </c>
      <c r="BC17" s="111">
        <f>IF(BC16&lt;&gt;"",AVERAGE($E$16:BC16),"")</f>
        <v>62.842105263157897</v>
      </c>
      <c r="BD17" s="111">
        <f>IF(BD16&lt;&gt;"",AVERAGE($E$16:BD16),"")</f>
        <v>62.435897435897438</v>
      </c>
      <c r="BE17" s="111">
        <f>IF(BE16&lt;&gt;"",AVERAGE($E$16:BE16),"")</f>
        <v>62.875</v>
      </c>
      <c r="BF17" s="111">
        <f>IF(BF16&lt;&gt;"",AVERAGE($E$16:BF16),"")</f>
        <v>64.195121951219505</v>
      </c>
      <c r="BG17" s="112" t="str">
        <f>IF(BG16&lt;&gt;"",AVERAGE($E$16:BG16),"")</f>
        <v/>
      </c>
      <c r="BH17" s="111">
        <f>IF(BH16&lt;&gt;"",AVERAGE($E$16:BH16),"")</f>
        <v>63.476190476190474</v>
      </c>
      <c r="BI17" s="111">
        <f>IF(BI16&lt;&gt;"",AVERAGE($E$16:BI16),"")</f>
        <v>63.116279069767444</v>
      </c>
      <c r="BJ17" s="111">
        <f>IF(BJ16&lt;&gt;"",AVERAGE($E$16:BJ16),"")</f>
        <v>62.25</v>
      </c>
      <c r="BK17" s="111" t="str">
        <f>IF(BK16&lt;&gt;"",AVERAGE($E$16:BK16),"")</f>
        <v/>
      </c>
      <c r="BL17" s="112" t="str">
        <f>IF(BL16&lt;&gt;"",AVERAGE($E$16:BL16),"")</f>
        <v/>
      </c>
      <c r="BM17" s="111" t="str">
        <f>IF(BM16&lt;&gt;"",AVERAGE($E$16:BM16),"")</f>
        <v/>
      </c>
      <c r="BN17" s="111" t="str">
        <f>IF(BN16&lt;&gt;"",AVERAGE($E$16:BN16),"")</f>
        <v/>
      </c>
      <c r="BO17" s="111" t="str">
        <f>IF(BO16&lt;&gt;"",AVERAGE($E$16:BO16),"")</f>
        <v/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62.25</v>
      </c>
      <c r="EF17" s="126"/>
    </row>
    <row r="18" spans="1:136" ht="14.4" thickBot="1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4" thickTop="1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>
        <v>1</v>
      </c>
      <c r="AJ19" s="57"/>
      <c r="AK19" s="57"/>
      <c r="AL19" s="58"/>
      <c r="AM19" s="59"/>
      <c r="AN19" s="57">
        <v>1</v>
      </c>
      <c r="AO19" s="57"/>
      <c r="AP19" s="57"/>
      <c r="AQ19" s="58"/>
      <c r="AR19" s="59"/>
      <c r="AS19" s="57"/>
      <c r="AT19" s="57"/>
      <c r="AU19" s="57"/>
      <c r="AV19" s="58"/>
      <c r="AW19" s="59"/>
      <c r="AX19" s="57">
        <v>1</v>
      </c>
      <c r="AY19" s="57"/>
      <c r="AZ19" s="57"/>
      <c r="BA19" s="58"/>
      <c r="BB19" s="59"/>
      <c r="BC19" s="57">
        <v>1</v>
      </c>
      <c r="BD19" s="57"/>
      <c r="BE19" s="57"/>
      <c r="BF19" s="58"/>
      <c r="BG19" s="59"/>
      <c r="BH19" s="57">
        <v>1</v>
      </c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14</v>
      </c>
      <c r="EF19" s="114"/>
    </row>
    <row r="20" spans="1:136" ht="13.8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>
        <v>0</v>
      </c>
      <c r="AJ20" s="3"/>
      <c r="AK20" s="3"/>
      <c r="AL20" s="1"/>
      <c r="AM20" s="2"/>
      <c r="AN20" s="3">
        <v>0</v>
      </c>
      <c r="AO20" s="3"/>
      <c r="AP20" s="3"/>
      <c r="AQ20" s="1"/>
      <c r="AR20" s="2"/>
      <c r="AS20" s="3"/>
      <c r="AT20" s="3"/>
      <c r="AU20" s="3"/>
      <c r="AV20" s="1"/>
      <c r="AW20" s="2"/>
      <c r="AX20" s="3">
        <v>0</v>
      </c>
      <c r="AY20" s="3"/>
      <c r="AZ20" s="3"/>
      <c r="BA20" s="1"/>
      <c r="BB20" s="2"/>
      <c r="BC20" s="3">
        <v>0</v>
      </c>
      <c r="BD20" s="3"/>
      <c r="BE20" s="3"/>
      <c r="BF20" s="1"/>
      <c r="BG20" s="2"/>
      <c r="BH20" s="3">
        <v>1</v>
      </c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2</v>
      </c>
      <c r="EF20" s="116">
        <f>SUM(EE19-EE20)</f>
        <v>12</v>
      </c>
    </row>
    <row r="21" spans="1:136" ht="13.8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>
        <v>0</v>
      </c>
      <c r="AJ21" s="3"/>
      <c r="AK21" s="3"/>
      <c r="AL21" s="1"/>
      <c r="AM21" s="2"/>
      <c r="AN21" s="3">
        <v>0</v>
      </c>
      <c r="AO21" s="3"/>
      <c r="AP21" s="3"/>
      <c r="AQ21" s="1"/>
      <c r="AR21" s="2"/>
      <c r="AS21" s="3"/>
      <c r="AT21" s="3"/>
      <c r="AU21" s="3"/>
      <c r="AV21" s="1"/>
      <c r="AW21" s="2"/>
      <c r="AX21" s="3">
        <v>0</v>
      </c>
      <c r="AY21" s="3"/>
      <c r="AZ21" s="3"/>
      <c r="BA21" s="1"/>
      <c r="BB21" s="2"/>
      <c r="BC21" s="3">
        <v>0</v>
      </c>
      <c r="BD21" s="3"/>
      <c r="BE21" s="3"/>
      <c r="BF21" s="1"/>
      <c r="BG21" s="2"/>
      <c r="BH21" s="3">
        <v>1</v>
      </c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2</v>
      </c>
      <c r="EF21" s="117"/>
    </row>
    <row r="22" spans="1:136" ht="13.8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>
        <v>0</v>
      </c>
      <c r="AJ22" s="3"/>
      <c r="AK22" s="3"/>
      <c r="AL22" s="1"/>
      <c r="AM22" s="2"/>
      <c r="AN22" s="3">
        <v>0</v>
      </c>
      <c r="AO22" s="3"/>
      <c r="AP22" s="3"/>
      <c r="AQ22" s="1"/>
      <c r="AR22" s="2"/>
      <c r="AS22" s="3"/>
      <c r="AT22" s="3"/>
      <c r="AU22" s="3"/>
      <c r="AV22" s="1"/>
      <c r="AW22" s="2"/>
      <c r="AX22" s="3">
        <v>1</v>
      </c>
      <c r="AY22" s="3"/>
      <c r="AZ22" s="3"/>
      <c r="BA22" s="1"/>
      <c r="BB22" s="2"/>
      <c r="BC22" s="3">
        <v>0</v>
      </c>
      <c r="BD22" s="3"/>
      <c r="BE22" s="3"/>
      <c r="BF22" s="1"/>
      <c r="BG22" s="2"/>
      <c r="BH22" s="3">
        <v>0</v>
      </c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9</v>
      </c>
      <c r="EF22" s="117"/>
    </row>
    <row r="23" spans="1:136" ht="13.8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>
        <v>3</v>
      </c>
      <c r="AJ23" s="3"/>
      <c r="AK23" s="3"/>
      <c r="AL23" s="1"/>
      <c r="AM23" s="2"/>
      <c r="AN23" s="3">
        <v>3</v>
      </c>
      <c r="AO23" s="3"/>
      <c r="AP23" s="3"/>
      <c r="AQ23" s="1"/>
      <c r="AR23" s="2"/>
      <c r="AS23" s="3"/>
      <c r="AT23" s="3"/>
      <c r="AU23" s="3"/>
      <c r="AV23" s="1"/>
      <c r="AW23" s="2"/>
      <c r="AX23" s="3">
        <v>4</v>
      </c>
      <c r="AY23" s="3"/>
      <c r="AZ23" s="3"/>
      <c r="BA23" s="1"/>
      <c r="BB23" s="2"/>
      <c r="BC23" s="3">
        <v>4</v>
      </c>
      <c r="BD23" s="3"/>
      <c r="BE23" s="3"/>
      <c r="BF23" s="1"/>
      <c r="BG23" s="2"/>
      <c r="BH23" s="3">
        <v>3</v>
      </c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41</v>
      </c>
      <c r="EF23" s="117"/>
    </row>
    <row r="24" spans="1:136" ht="13.8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>
        <v>24</v>
      </c>
      <c r="AK24" s="3">
        <v>24</v>
      </c>
      <c r="AL24" s="1">
        <v>0</v>
      </c>
      <c r="AM24" s="2"/>
      <c r="AN24" s="3">
        <v>166</v>
      </c>
      <c r="AO24" s="3">
        <v>0</v>
      </c>
      <c r="AP24" s="3">
        <v>99</v>
      </c>
      <c r="AQ24" s="1"/>
      <c r="AR24" s="2"/>
      <c r="AS24" s="3"/>
      <c r="AT24" s="3"/>
      <c r="AU24" s="3"/>
      <c r="AV24" s="1"/>
      <c r="AW24" s="2"/>
      <c r="AX24" s="3">
        <v>8</v>
      </c>
      <c r="AY24" s="3">
        <v>0</v>
      </c>
      <c r="AZ24" s="3">
        <v>44</v>
      </c>
      <c r="BA24" s="1">
        <v>9</v>
      </c>
      <c r="BB24" s="2"/>
      <c r="BC24" s="3">
        <v>122</v>
      </c>
      <c r="BD24" s="3">
        <v>92</v>
      </c>
      <c r="BE24" s="3">
        <v>0</v>
      </c>
      <c r="BF24" s="1">
        <v>109</v>
      </c>
      <c r="BG24" s="2"/>
      <c r="BH24" s="3">
        <v>113</v>
      </c>
      <c r="BI24" s="3">
        <v>0</v>
      </c>
      <c r="BJ24" s="3">
        <v>39</v>
      </c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1483</v>
      </c>
      <c r="EF24" s="117"/>
    </row>
    <row r="25" spans="1:136" ht="13.8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>
        <f>IF(AJ24&lt;&gt;"",AVERAGE($E24:AJ24),"")</f>
        <v>26.32</v>
      </c>
      <c r="AK25" s="84">
        <f>IF(AK24&lt;&gt;"",AVERAGE($E24:AK24),"")</f>
        <v>26.23076923076923</v>
      </c>
      <c r="AL25" s="84">
        <f>IF(AL24&lt;&gt;"",AVERAGE($E24:AL24),"")</f>
        <v>25.25925925925926</v>
      </c>
      <c r="AM25" s="129" t="str">
        <f>IF(AM24&lt;&gt;"",AVERAGE($E24:AM24),"")</f>
        <v/>
      </c>
      <c r="AN25" s="84">
        <f>IF(AN24&lt;&gt;"",AVERAGE($E24:AN24),"")</f>
        <v>30.285714285714285</v>
      </c>
      <c r="AO25" s="84">
        <f>IF(AO24&lt;&gt;"",AVERAGE($E24:AO24),"")</f>
        <v>29.241379310344829</v>
      </c>
      <c r="AP25" s="84">
        <f>IF(AP24&lt;&gt;"",AVERAGE($E24:AP24),"")</f>
        <v>31.566666666666666</v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>
        <f>IF(AX24&lt;&gt;"",AVERAGE($E24:AX24),"")</f>
        <v>30.806451612903224</v>
      </c>
      <c r="AY25" s="84">
        <f>IF(AY24&lt;&gt;"",AVERAGE($E24:AY24),"")</f>
        <v>29.84375</v>
      </c>
      <c r="AZ25" s="84">
        <f>IF(AZ24&lt;&gt;"",AVERAGE($E24:AZ24),"")</f>
        <v>30.272727272727273</v>
      </c>
      <c r="BA25" s="84">
        <f>IF(BA24&lt;&gt;"",AVERAGE($E24:BA24),"")</f>
        <v>29.647058823529413</v>
      </c>
      <c r="BB25" s="129" t="str">
        <f>IF(BB24&lt;&gt;"",AVERAGE($E24:BB24),"")</f>
        <v/>
      </c>
      <c r="BC25" s="84">
        <f>IF(BC24&lt;&gt;"",AVERAGE($E24:BC24),"")</f>
        <v>32.285714285714285</v>
      </c>
      <c r="BD25" s="84">
        <f>IF(BD24&lt;&gt;"",AVERAGE($E24:BD24),"")</f>
        <v>33.944444444444443</v>
      </c>
      <c r="BE25" s="84">
        <f>IF(BE24&lt;&gt;"",AVERAGE($E24:BE24),"")</f>
        <v>33.027027027027025</v>
      </c>
      <c r="BF25" s="84">
        <f>IF(BF24&lt;&gt;"",AVERAGE($E24:BF24),"")</f>
        <v>35.026315789473685</v>
      </c>
      <c r="BG25" s="129" t="str">
        <f>IF(BG24&lt;&gt;"",AVERAGE($E24:BG24),"")</f>
        <v/>
      </c>
      <c r="BH25" s="84">
        <f>IF(BH24&lt;&gt;"",AVERAGE($E24:BH24),"")</f>
        <v>37.025641025641029</v>
      </c>
      <c r="BI25" s="84">
        <f>IF(BI24&lt;&gt;"",AVERAGE($E24:BI24),"")</f>
        <v>36.1</v>
      </c>
      <c r="BJ25" s="84">
        <f>IF(BJ24&lt;&gt;"",AVERAGE($E24:BJ24),"")</f>
        <v>36.170731707317074</v>
      </c>
      <c r="BK25" s="84" t="str">
        <f>IF(BK24&lt;&gt;"",AVERAGE($E24:BK24),"")</f>
        <v/>
      </c>
      <c r="BL25" s="129" t="str">
        <f>IF(BL24&lt;&gt;"",AVERAGE($E24:BL24),"")</f>
        <v/>
      </c>
      <c r="BM25" s="84" t="str">
        <f>IF(BM24&lt;&gt;"",AVERAGE($E24:BM24),"")</f>
        <v/>
      </c>
      <c r="BN25" s="84" t="str">
        <f>IF(BN24&lt;&gt;"",AVERAGE($E24:BN24),"")</f>
        <v/>
      </c>
      <c r="BO25" s="84" t="str">
        <f>IF(BO24&lt;&gt;"",AVERAGE($E24:BO24),"")</f>
        <v/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36.170731707317074</v>
      </c>
      <c r="EF25" s="119"/>
    </row>
    <row r="26" spans="1:136" ht="14.4" thickBot="1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4" thickTop="1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>
        <v>1</v>
      </c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>
        <v>0</v>
      </c>
      <c r="BD27" s="24"/>
      <c r="BE27" s="24"/>
      <c r="BF27" s="24"/>
      <c r="BG27" s="25"/>
      <c r="BH27" s="24">
        <v>0</v>
      </c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3</v>
      </c>
      <c r="EF27" s="123"/>
    </row>
    <row r="28" spans="1:136" ht="13.8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>
        <v>0</v>
      </c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>
        <v>0</v>
      </c>
      <c r="BD28" s="26"/>
      <c r="BE28" s="26"/>
      <c r="BF28" s="26"/>
      <c r="BG28" s="27"/>
      <c r="BH28" s="26">
        <v>0</v>
      </c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3</v>
      </c>
      <c r="EF28" s="116">
        <f>SUM(EE27-EE28)</f>
        <v>0</v>
      </c>
    </row>
    <row r="29" spans="1:136" ht="13.8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>
        <v>0</v>
      </c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>
        <v>0</v>
      </c>
      <c r="BD29" s="26"/>
      <c r="BE29" s="26"/>
      <c r="BF29" s="26"/>
      <c r="BG29" s="27"/>
      <c r="BH29" s="26">
        <v>0</v>
      </c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4</v>
      </c>
      <c r="EF29" s="119"/>
    </row>
    <row r="30" spans="1:136" ht="13.8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>
        <v>1</v>
      </c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>
        <v>0</v>
      </c>
      <c r="BD30" s="26"/>
      <c r="BE30" s="26"/>
      <c r="BF30" s="26"/>
      <c r="BG30" s="27"/>
      <c r="BH30" s="26">
        <v>1</v>
      </c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5</v>
      </c>
      <c r="EF30" s="119"/>
    </row>
    <row r="31" spans="1:136" ht="13.8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>
        <v>3</v>
      </c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>
        <v>4</v>
      </c>
      <c r="BD31" s="26"/>
      <c r="BE31" s="26"/>
      <c r="BF31" s="26"/>
      <c r="BG31" s="27"/>
      <c r="BH31" s="26">
        <v>3</v>
      </c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33</v>
      </c>
      <c r="EF31" s="119"/>
    </row>
    <row r="32" spans="1:136" ht="13.8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>
        <v>85</v>
      </c>
      <c r="AO32" s="26">
        <v>23</v>
      </c>
      <c r="AP32" s="26">
        <v>0</v>
      </c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>
        <v>132</v>
      </c>
      <c r="BD32" s="26">
        <v>78</v>
      </c>
      <c r="BE32" s="26">
        <v>133</v>
      </c>
      <c r="BF32" s="26">
        <v>133</v>
      </c>
      <c r="BG32" s="27"/>
      <c r="BH32" s="26">
        <v>54</v>
      </c>
      <c r="BI32" s="26">
        <v>40</v>
      </c>
      <c r="BJ32" s="26">
        <v>42</v>
      </c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2063</v>
      </c>
      <c r="EF32" s="119"/>
    </row>
    <row r="33" spans="1:136" ht="13.8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>
        <f>IF(AN32&lt;&gt;"",AVERAGE($E32:AN32),"")</f>
        <v>59.5</v>
      </c>
      <c r="AO33" s="111">
        <f>IF(AO32&lt;&gt;"",AVERAGE($E32:AO32),"")</f>
        <v>58.04</v>
      </c>
      <c r="AP33" s="111">
        <f>IF(AP32&lt;&gt;"",AVERAGE($E32:AP32),"")</f>
        <v>55.807692307692307</v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>
        <f>IF(BC32&lt;&gt;"",AVERAGE($E32:BC32),"")</f>
        <v>58.629629629629626</v>
      </c>
      <c r="BD33" s="111">
        <f>IF(BD32&lt;&gt;"",AVERAGE($E32:BD32),"")</f>
        <v>59.321428571428569</v>
      </c>
      <c r="BE33" s="111">
        <f>IF(BE32&lt;&gt;"",AVERAGE($E32:BE32),"")</f>
        <v>61.862068965517238</v>
      </c>
      <c r="BF33" s="111">
        <f>IF(BF32&lt;&gt;"",AVERAGE($E32:BF32),"")</f>
        <v>64.233333333333334</v>
      </c>
      <c r="BG33" s="112" t="str">
        <f>IF(BG32&lt;&gt;"",AVERAGE($E32:BG32),"")</f>
        <v/>
      </c>
      <c r="BH33" s="111">
        <f>IF(BH32&lt;&gt;"",AVERAGE($E32:BH32),"")</f>
        <v>63.903225806451616</v>
      </c>
      <c r="BI33" s="111">
        <f>IF(BI32&lt;&gt;"",AVERAGE($E32:BI32),"")</f>
        <v>63.15625</v>
      </c>
      <c r="BJ33" s="111">
        <f>IF(BJ32&lt;&gt;"",AVERAGE($E32:BJ32),"")</f>
        <v>62.515151515151516</v>
      </c>
      <c r="BK33" s="111" t="str">
        <f>IF(BK32&lt;&gt;"",AVERAGE($E32:BK32),"")</f>
        <v/>
      </c>
      <c r="BL33" s="112" t="str">
        <f>IF(BL32&lt;&gt;"",AVERAGE($E32:BL32),"")</f>
        <v/>
      </c>
      <c r="BM33" s="111" t="str">
        <f>IF(BM32&lt;&gt;"",AVERAGE($E32:BM32),"")</f>
        <v/>
      </c>
      <c r="BN33" s="111" t="str">
        <f>IF(BN32&lt;&gt;"",AVERAGE($E32:BN32),"")</f>
        <v/>
      </c>
      <c r="BO33" s="111" t="str">
        <f>IF(BO32&lt;&gt;"",AVERAGE($E32:BO32),"")</f>
        <v/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62.515151515151516</v>
      </c>
      <c r="EF33" s="126"/>
    </row>
    <row r="34" spans="1:136" ht="14.4" thickBot="1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4" thickTop="1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>
        <v>3</v>
      </c>
      <c r="AJ35" s="57"/>
      <c r="AK35" s="57"/>
      <c r="AL35" s="58"/>
      <c r="AM35" s="59"/>
      <c r="AN35" s="57"/>
      <c r="AO35" s="57"/>
      <c r="AP35" s="57"/>
      <c r="AQ35" s="58"/>
      <c r="AR35" s="59"/>
      <c r="AS35" s="57">
        <v>2</v>
      </c>
      <c r="AT35" s="57"/>
      <c r="AU35" s="57"/>
      <c r="AV35" s="58"/>
      <c r="AW35" s="59"/>
      <c r="AX35" s="57">
        <v>0</v>
      </c>
      <c r="AY35" s="57"/>
      <c r="AZ35" s="57"/>
      <c r="BA35" s="58"/>
      <c r="BB35" s="59"/>
      <c r="BC35" s="57">
        <v>1</v>
      </c>
      <c r="BD35" s="57"/>
      <c r="BE35" s="57"/>
      <c r="BF35" s="58"/>
      <c r="BG35" s="59"/>
      <c r="BH35" s="57">
        <v>0</v>
      </c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14</v>
      </c>
      <c r="EF35" s="114"/>
    </row>
    <row r="36" spans="1:136" ht="13.8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>
        <v>0</v>
      </c>
      <c r="AJ36" s="3"/>
      <c r="AK36" s="3"/>
      <c r="AL36" s="1"/>
      <c r="AM36" s="2"/>
      <c r="AN36" s="3"/>
      <c r="AO36" s="3"/>
      <c r="AP36" s="3"/>
      <c r="AQ36" s="1"/>
      <c r="AR36" s="2"/>
      <c r="AS36" s="3">
        <v>0</v>
      </c>
      <c r="AT36" s="3"/>
      <c r="AU36" s="3"/>
      <c r="AV36" s="1"/>
      <c r="AW36" s="2"/>
      <c r="AX36" s="3">
        <v>1</v>
      </c>
      <c r="AY36" s="3"/>
      <c r="AZ36" s="3"/>
      <c r="BA36" s="1"/>
      <c r="BB36" s="2"/>
      <c r="BC36" s="3">
        <v>0</v>
      </c>
      <c r="BD36" s="3"/>
      <c r="BE36" s="3"/>
      <c r="BF36" s="1"/>
      <c r="BG36" s="2"/>
      <c r="BH36" s="3">
        <v>1</v>
      </c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4</v>
      </c>
      <c r="EF36" s="116">
        <f>SUM(EE35-EE36)</f>
        <v>10</v>
      </c>
    </row>
    <row r="37" spans="1:136" ht="13.8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>
        <v>0</v>
      </c>
      <c r="AJ37" s="3"/>
      <c r="AK37" s="3"/>
      <c r="AL37" s="1"/>
      <c r="AM37" s="2"/>
      <c r="AN37" s="3"/>
      <c r="AO37" s="3"/>
      <c r="AP37" s="3"/>
      <c r="AQ37" s="1"/>
      <c r="AR37" s="2"/>
      <c r="AS37" s="3">
        <v>0</v>
      </c>
      <c r="AT37" s="3"/>
      <c r="AU37" s="3"/>
      <c r="AV37" s="1"/>
      <c r="AW37" s="2"/>
      <c r="AX37" s="3">
        <v>3</v>
      </c>
      <c r="AY37" s="3"/>
      <c r="AZ37" s="3"/>
      <c r="BA37" s="1"/>
      <c r="BB37" s="2"/>
      <c r="BC37" s="3">
        <v>0</v>
      </c>
      <c r="BD37" s="3"/>
      <c r="BE37" s="3"/>
      <c r="BF37" s="1"/>
      <c r="BG37" s="2"/>
      <c r="BH37" s="3">
        <v>1</v>
      </c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6</v>
      </c>
      <c r="EF37" s="117"/>
    </row>
    <row r="38" spans="1:136" ht="13.8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>
        <v>0</v>
      </c>
      <c r="AJ38" s="3"/>
      <c r="AK38" s="3"/>
      <c r="AL38" s="1"/>
      <c r="AM38" s="2"/>
      <c r="AN38" s="3"/>
      <c r="AO38" s="3"/>
      <c r="AP38" s="3"/>
      <c r="AQ38" s="1"/>
      <c r="AR38" s="2"/>
      <c r="AS38" s="3">
        <v>2</v>
      </c>
      <c r="AT38" s="3"/>
      <c r="AU38" s="3"/>
      <c r="AV38" s="1"/>
      <c r="AW38" s="2"/>
      <c r="AX38" s="3">
        <v>3</v>
      </c>
      <c r="AY38" s="3"/>
      <c r="AZ38" s="3"/>
      <c r="BA38" s="1"/>
      <c r="BB38" s="2"/>
      <c r="BC38" s="3">
        <v>0</v>
      </c>
      <c r="BD38" s="3"/>
      <c r="BE38" s="3"/>
      <c r="BF38" s="1"/>
      <c r="BG38" s="2"/>
      <c r="BH38" s="3">
        <v>0</v>
      </c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10</v>
      </c>
      <c r="EF38" s="117"/>
    </row>
    <row r="39" spans="1:136" ht="13.8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>
        <v>4</v>
      </c>
      <c r="AJ39" s="3"/>
      <c r="AK39" s="3"/>
      <c r="AL39" s="1"/>
      <c r="AM39" s="2"/>
      <c r="AN39" s="3"/>
      <c r="AO39" s="3"/>
      <c r="AP39" s="3"/>
      <c r="AQ39" s="1"/>
      <c r="AR39" s="2"/>
      <c r="AS39" s="3">
        <v>4</v>
      </c>
      <c r="AT39" s="3"/>
      <c r="AU39" s="3"/>
      <c r="AV39" s="1"/>
      <c r="AW39" s="2"/>
      <c r="AX39" s="3">
        <v>4</v>
      </c>
      <c r="AY39" s="3"/>
      <c r="AZ39" s="3"/>
      <c r="BA39" s="1"/>
      <c r="BB39" s="2"/>
      <c r="BC39" s="3">
        <v>3</v>
      </c>
      <c r="BD39" s="3"/>
      <c r="BE39" s="3"/>
      <c r="BF39" s="1"/>
      <c r="BG39" s="2"/>
      <c r="BH39" s="3">
        <v>3</v>
      </c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43</v>
      </c>
      <c r="EF39" s="117"/>
    </row>
    <row r="40" spans="1:136" ht="13.8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>
        <v>0</v>
      </c>
      <c r="AJ40" s="3">
        <v>92</v>
      </c>
      <c r="AK40" s="3">
        <v>0</v>
      </c>
      <c r="AL40" s="1">
        <v>0</v>
      </c>
      <c r="AM40" s="2"/>
      <c r="AN40" s="3"/>
      <c r="AO40" s="3"/>
      <c r="AP40" s="3"/>
      <c r="AQ40" s="1"/>
      <c r="AR40" s="2"/>
      <c r="AS40" s="3">
        <v>81</v>
      </c>
      <c r="AT40" s="3">
        <v>104</v>
      </c>
      <c r="AU40" s="3">
        <v>0</v>
      </c>
      <c r="AV40" s="1">
        <v>0</v>
      </c>
      <c r="AW40" s="2"/>
      <c r="AX40" s="3">
        <v>39</v>
      </c>
      <c r="AY40" s="3">
        <v>42</v>
      </c>
      <c r="AZ40" s="3">
        <v>19</v>
      </c>
      <c r="BA40" s="1">
        <v>67</v>
      </c>
      <c r="BB40" s="2"/>
      <c r="BC40" s="3">
        <v>0</v>
      </c>
      <c r="BD40" s="3"/>
      <c r="BE40" s="3">
        <v>61</v>
      </c>
      <c r="BF40" s="1">
        <v>135</v>
      </c>
      <c r="BG40" s="2"/>
      <c r="BH40" s="3">
        <v>35</v>
      </c>
      <c r="BI40" s="3">
        <v>142</v>
      </c>
      <c r="BJ40" s="3">
        <v>51</v>
      </c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2215</v>
      </c>
      <c r="EF40" s="117"/>
    </row>
    <row r="41" spans="1:136" ht="13.8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>
        <f>IF(AI40&lt;&gt;"",AVERAGE($E40:AI40),"")</f>
        <v>51.807692307692307</v>
      </c>
      <c r="AJ41" s="84">
        <f>IF(AJ40&lt;&gt;"",AVERAGE($E40:AJ40),"")</f>
        <v>53.296296296296298</v>
      </c>
      <c r="AK41" s="84">
        <f>IF(AK40&lt;&gt;"",AVERAGE($E40:AK40),"")</f>
        <v>51.392857142857146</v>
      </c>
      <c r="AL41" s="84">
        <f>IF(AL40&lt;&gt;"",AVERAGE($E40:AL40),"")</f>
        <v>49.620689655172413</v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>
        <f>IF(AS40&lt;&gt;"",AVERAGE($E40:AS40),"")</f>
        <v>50.666666666666664</v>
      </c>
      <c r="AT41" s="84">
        <f>IF(AT40&lt;&gt;"",AVERAGE($E40:AT40),"")</f>
        <v>52.387096774193552</v>
      </c>
      <c r="AU41" s="84">
        <f>IF(AU40&lt;&gt;"",AVERAGE($E40:AU40),"")</f>
        <v>50.75</v>
      </c>
      <c r="AV41" s="84">
        <f>IF(AV40&lt;&gt;"",AVERAGE($E40:AV40),"")</f>
        <v>49.212121212121211</v>
      </c>
      <c r="AW41" s="129" t="str">
        <f>IF(AW40&lt;&gt;"",AVERAGE($E40:AW40),"")</f>
        <v/>
      </c>
      <c r="AX41" s="84">
        <f>IF(AX40&lt;&gt;"",AVERAGE($E40:AX40),"")</f>
        <v>48.911764705882355</v>
      </c>
      <c r="AY41" s="84">
        <f>IF(AY40&lt;&gt;"",AVERAGE($E40:AY40),"")</f>
        <v>48.714285714285715</v>
      </c>
      <c r="AZ41" s="84">
        <f>IF(AZ40&lt;&gt;"",AVERAGE($E40:AZ40),"")</f>
        <v>47.888888888888886</v>
      </c>
      <c r="BA41" s="84">
        <f>IF(BA40&lt;&gt;"",AVERAGE($E40:BA40),"")</f>
        <v>48.405405405405403</v>
      </c>
      <c r="BB41" s="129" t="str">
        <f>IF(BB40&lt;&gt;"",AVERAGE($E40:BB40),"")</f>
        <v/>
      </c>
      <c r="BC41" s="84">
        <f>IF(BC40&lt;&gt;"",AVERAGE($E40:BC40),"")</f>
        <v>47.131578947368418</v>
      </c>
      <c r="BD41" s="84" t="str">
        <f>IF(BD40&lt;&gt;"",AVERAGE($E40:BD40),"")</f>
        <v/>
      </c>
      <c r="BE41" s="84">
        <f>IF(BE40&lt;&gt;"",AVERAGE($E40:BE40),"")</f>
        <v>47.487179487179489</v>
      </c>
      <c r="BF41" s="84">
        <f>IF(BF40&lt;&gt;"",AVERAGE($E40:BF40),"")</f>
        <v>49.674999999999997</v>
      </c>
      <c r="BG41" s="129" t="str">
        <f>IF(BG40&lt;&gt;"",AVERAGE($E40:BG40),"")</f>
        <v/>
      </c>
      <c r="BH41" s="84">
        <f>IF(BH40&lt;&gt;"",AVERAGE($E40:BH40),"")</f>
        <v>49.31707317073171</v>
      </c>
      <c r="BI41" s="84">
        <f>IF(BI40&lt;&gt;"",AVERAGE($E40:BI40),"")</f>
        <v>51.523809523809526</v>
      </c>
      <c r="BJ41" s="84">
        <f>IF(BJ40&lt;&gt;"",AVERAGE($E40:BJ40),"")</f>
        <v>51.511627906976742</v>
      </c>
      <c r="BK41" s="84" t="str">
        <f>IF(BK40&lt;&gt;"",AVERAGE($E40:BK40),"")</f>
        <v/>
      </c>
      <c r="BL41" s="129" t="str">
        <f>IF(BL40&lt;&gt;"",AVERAGE($E40:BL40),"")</f>
        <v/>
      </c>
      <c r="BM41" s="84" t="str">
        <f>IF(BM40&lt;&gt;"",AVERAGE($E40:BM40),"")</f>
        <v/>
      </c>
      <c r="BN41" s="84" t="str">
        <f>IF(BN40&lt;&gt;"",AVERAGE($E40:BN40),"")</f>
        <v/>
      </c>
      <c r="BO41" s="84" t="str">
        <f>IF(BO40&lt;&gt;"",AVERAGE($E40:BO40),"")</f>
        <v/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51.511627906976742</v>
      </c>
      <c r="EF41" s="119"/>
    </row>
    <row r="42" spans="1:136" ht="14.4" thickBot="1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4" thickTop="1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3.8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2</v>
      </c>
      <c r="EF44" s="116">
        <f>SUM(EE43-EE44)</f>
        <v>-1</v>
      </c>
    </row>
    <row r="45" spans="1:136" ht="13.8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3</v>
      </c>
      <c r="EF45" s="119"/>
    </row>
    <row r="46" spans="1:136" ht="13.8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4</v>
      </c>
      <c r="EF46" s="119"/>
    </row>
    <row r="47" spans="1:136" ht="13.8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13</v>
      </c>
      <c r="EF47" s="119"/>
    </row>
    <row r="48" spans="1:136" ht="13.8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826</v>
      </c>
      <c r="EF48" s="119"/>
    </row>
    <row r="49" spans="1:136" ht="13.8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63.53846153846154</v>
      </c>
      <c r="EF49" s="126"/>
    </row>
    <row r="50" spans="1:136" ht="14.4" thickBot="1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4" thickTop="1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>
        <v>0</v>
      </c>
      <c r="AJ51" s="57"/>
      <c r="AK51" s="57"/>
      <c r="AL51" s="58"/>
      <c r="AM51" s="59"/>
      <c r="AN51" s="57">
        <v>0</v>
      </c>
      <c r="AO51" s="57"/>
      <c r="AP51" s="57"/>
      <c r="AQ51" s="58"/>
      <c r="AR51" s="59"/>
      <c r="AS51" s="57">
        <v>0</v>
      </c>
      <c r="AT51" s="57"/>
      <c r="AU51" s="57"/>
      <c r="AV51" s="58"/>
      <c r="AW51" s="59"/>
      <c r="AX51" s="57">
        <v>0</v>
      </c>
      <c r="AY51" s="57"/>
      <c r="AZ51" s="57"/>
      <c r="BA51" s="58"/>
      <c r="BB51" s="59"/>
      <c r="BC51" s="57">
        <v>0</v>
      </c>
      <c r="BD51" s="57"/>
      <c r="BE51" s="57"/>
      <c r="BF51" s="58"/>
      <c r="BG51" s="59"/>
      <c r="BH51" s="57">
        <v>1</v>
      </c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2</v>
      </c>
      <c r="EF51" s="114"/>
    </row>
    <row r="52" spans="1:136" ht="13.8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>
        <v>0</v>
      </c>
      <c r="AJ52" s="3"/>
      <c r="AK52" s="3"/>
      <c r="AL52" s="1"/>
      <c r="AM52" s="2"/>
      <c r="AN52" s="3">
        <v>0</v>
      </c>
      <c r="AO52" s="3"/>
      <c r="AP52" s="3"/>
      <c r="AQ52" s="1"/>
      <c r="AR52" s="2"/>
      <c r="AS52" s="3">
        <v>2</v>
      </c>
      <c r="AT52" s="3"/>
      <c r="AU52" s="3"/>
      <c r="AV52" s="1"/>
      <c r="AW52" s="2"/>
      <c r="AX52" s="3">
        <v>1</v>
      </c>
      <c r="AY52" s="3"/>
      <c r="AZ52" s="3"/>
      <c r="BA52" s="1"/>
      <c r="BB52" s="2"/>
      <c r="BC52" s="3">
        <v>1</v>
      </c>
      <c r="BD52" s="3"/>
      <c r="BE52" s="3"/>
      <c r="BF52" s="1"/>
      <c r="BG52" s="2"/>
      <c r="BH52" s="3">
        <v>1</v>
      </c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10</v>
      </c>
      <c r="EF52" s="116">
        <f>SUM(EE51-EE52)</f>
        <v>-8</v>
      </c>
    </row>
    <row r="53" spans="1:136" ht="13.8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>
        <v>0</v>
      </c>
      <c r="AJ53" s="3"/>
      <c r="AK53" s="3"/>
      <c r="AL53" s="1"/>
      <c r="AM53" s="2"/>
      <c r="AN53" s="3">
        <v>0</v>
      </c>
      <c r="AO53" s="3"/>
      <c r="AP53" s="3"/>
      <c r="AQ53" s="1"/>
      <c r="AR53" s="2"/>
      <c r="AS53" s="3">
        <v>5</v>
      </c>
      <c r="AT53" s="3"/>
      <c r="AU53" s="3"/>
      <c r="AV53" s="1"/>
      <c r="AW53" s="2"/>
      <c r="AX53" s="3">
        <v>2</v>
      </c>
      <c r="AY53" s="3"/>
      <c r="AZ53" s="3"/>
      <c r="BA53" s="1"/>
      <c r="BB53" s="2"/>
      <c r="BC53" s="3">
        <v>1</v>
      </c>
      <c r="BD53" s="3"/>
      <c r="BE53" s="3"/>
      <c r="BF53" s="1"/>
      <c r="BG53" s="2"/>
      <c r="BH53" s="3">
        <v>1</v>
      </c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15</v>
      </c>
      <c r="EF53" s="117"/>
    </row>
    <row r="54" spans="1:136" ht="13.8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>
        <v>0</v>
      </c>
      <c r="AJ54" s="3"/>
      <c r="AK54" s="3"/>
      <c r="AL54" s="1"/>
      <c r="AM54" s="2"/>
      <c r="AN54" s="3">
        <v>1</v>
      </c>
      <c r="AO54" s="3"/>
      <c r="AP54" s="3"/>
      <c r="AQ54" s="1"/>
      <c r="AR54" s="2"/>
      <c r="AS54" s="3">
        <v>0</v>
      </c>
      <c r="AT54" s="3"/>
      <c r="AU54" s="3"/>
      <c r="AV54" s="1"/>
      <c r="AW54" s="2"/>
      <c r="AX54" s="3">
        <v>1</v>
      </c>
      <c r="AY54" s="3"/>
      <c r="AZ54" s="3"/>
      <c r="BA54" s="1"/>
      <c r="BB54" s="2"/>
      <c r="BC54" s="3">
        <v>2</v>
      </c>
      <c r="BD54" s="3"/>
      <c r="BE54" s="3"/>
      <c r="BF54" s="1"/>
      <c r="BG54" s="2"/>
      <c r="BH54" s="3">
        <v>0</v>
      </c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8</v>
      </c>
      <c r="EF54" s="117"/>
    </row>
    <row r="55" spans="1:136" ht="13.8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>
        <v>4</v>
      </c>
      <c r="AJ55" s="3"/>
      <c r="AK55" s="3"/>
      <c r="AL55" s="1"/>
      <c r="AM55" s="2"/>
      <c r="AN55" s="3">
        <v>3</v>
      </c>
      <c r="AO55" s="3"/>
      <c r="AP55" s="3"/>
      <c r="AQ55" s="1"/>
      <c r="AR55" s="2"/>
      <c r="AS55" s="3">
        <v>4</v>
      </c>
      <c r="AT55" s="3"/>
      <c r="AU55" s="3"/>
      <c r="AV55" s="1"/>
      <c r="AW55" s="2"/>
      <c r="AX55" s="3">
        <v>4</v>
      </c>
      <c r="AY55" s="3"/>
      <c r="AZ55" s="3"/>
      <c r="BA55" s="1"/>
      <c r="BB55" s="2"/>
      <c r="BC55" s="3">
        <v>3</v>
      </c>
      <c r="BD55" s="3"/>
      <c r="BE55" s="3"/>
      <c r="BF55" s="1"/>
      <c r="BG55" s="2"/>
      <c r="BH55" s="3">
        <v>3</v>
      </c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39</v>
      </c>
      <c r="EF55" s="117"/>
    </row>
    <row r="56" spans="1:136" ht="13.8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>
        <v>102</v>
      </c>
      <c r="AJ56" s="3">
        <v>58</v>
      </c>
      <c r="AK56" s="3">
        <v>49</v>
      </c>
      <c r="AL56" s="1">
        <v>104</v>
      </c>
      <c r="AM56" s="2"/>
      <c r="AN56" s="3">
        <v>120</v>
      </c>
      <c r="AO56" s="3">
        <v>43</v>
      </c>
      <c r="AP56" s="3">
        <v>30</v>
      </c>
      <c r="AQ56" s="1"/>
      <c r="AR56" s="2"/>
      <c r="AS56" s="3">
        <v>140</v>
      </c>
      <c r="AT56" s="3">
        <v>96</v>
      </c>
      <c r="AU56" s="3">
        <v>181</v>
      </c>
      <c r="AV56" s="1">
        <v>13</v>
      </c>
      <c r="AW56" s="2"/>
      <c r="AX56" s="3">
        <v>20</v>
      </c>
      <c r="AY56" s="3">
        <v>13</v>
      </c>
      <c r="AZ56" s="3">
        <v>174</v>
      </c>
      <c r="BA56" s="1">
        <v>20</v>
      </c>
      <c r="BB56" s="2"/>
      <c r="BC56" s="3">
        <v>150</v>
      </c>
      <c r="BD56" s="3">
        <v>5</v>
      </c>
      <c r="BE56" s="3">
        <v>168</v>
      </c>
      <c r="BF56" s="1"/>
      <c r="BG56" s="2"/>
      <c r="BH56" s="3">
        <v>0</v>
      </c>
      <c r="BI56" s="3">
        <v>46</v>
      </c>
      <c r="BJ56" s="3">
        <v>170</v>
      </c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3036</v>
      </c>
      <c r="EF56" s="117"/>
    </row>
    <row r="57" spans="1:136" ht="13.8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>
        <f>IF(AI56&lt;&gt;"",AVERAGE($E56:AI56),"")</f>
        <v>75.578947368421055</v>
      </c>
      <c r="AJ57" s="84">
        <f>IF(AJ56&lt;&gt;"",AVERAGE($E56:AJ56),"")</f>
        <v>74.7</v>
      </c>
      <c r="AK57" s="84">
        <f>IF(AK56&lt;&gt;"",AVERAGE($E56:AK56),"")</f>
        <v>73.476190476190482</v>
      </c>
      <c r="AL57" s="84">
        <f>IF(AL56&lt;&gt;"",AVERAGE($E56:AL56),"")</f>
        <v>74.86363636363636</v>
      </c>
      <c r="AM57" s="129" t="str">
        <f>IF(AM56&lt;&gt;"",AVERAGE($E56:AM56),"")</f>
        <v/>
      </c>
      <c r="AN57" s="84">
        <f>IF(AN56&lt;&gt;"",AVERAGE($E56:AN56),"")</f>
        <v>76.826086956521735</v>
      </c>
      <c r="AO57" s="84">
        <f>IF(AO56&lt;&gt;"",AVERAGE($E56:AO56),"")</f>
        <v>75.416666666666671</v>
      </c>
      <c r="AP57" s="84">
        <f>IF(AP56&lt;&gt;"",AVERAGE($E56:AP56),"")</f>
        <v>73.599999999999994</v>
      </c>
      <c r="AQ57" s="84" t="str">
        <f>IF(AQ56&lt;&gt;"",AVERAGE($E56:AQ56),"")</f>
        <v/>
      </c>
      <c r="AR57" s="129" t="str">
        <f>IF(AR56&lt;&gt;"",AVERAGE($E56:AR56),"")</f>
        <v/>
      </c>
      <c r="AS57" s="84">
        <f>IF(AS56&lt;&gt;"",AVERAGE($E56:AS56),"")</f>
        <v>76.15384615384616</v>
      </c>
      <c r="AT57" s="84">
        <f>IF(AT56&lt;&gt;"",AVERAGE($E56:AT56),"")</f>
        <v>76.888888888888886</v>
      </c>
      <c r="AU57" s="84">
        <f>IF(AU56&lt;&gt;"",AVERAGE($E56:AU56),"")</f>
        <v>80.607142857142861</v>
      </c>
      <c r="AV57" s="84">
        <f>IF(AV56&lt;&gt;"",AVERAGE($E56:AV56),"")</f>
        <v>78.275862068965523</v>
      </c>
      <c r="AW57" s="129" t="str">
        <f>IF(AW56&lt;&gt;"",AVERAGE($E56:AW56),"")</f>
        <v/>
      </c>
      <c r="AX57" s="84">
        <f>IF(AX56&lt;&gt;"",AVERAGE($E56:AX56),"")</f>
        <v>76.333333333333329</v>
      </c>
      <c r="AY57" s="84">
        <f>IF(AY56&lt;&gt;"",AVERAGE($E56:AY56),"")</f>
        <v>74.290322580645167</v>
      </c>
      <c r="AZ57" s="84">
        <f>IF(AZ56&lt;&gt;"",AVERAGE($E56:AZ56),"")</f>
        <v>77.40625</v>
      </c>
      <c r="BA57" s="84">
        <f>IF(BA56&lt;&gt;"",AVERAGE($E56:BA56),"")</f>
        <v>75.666666666666671</v>
      </c>
      <c r="BB57" s="129" t="str">
        <f>IF(BB56&lt;&gt;"",AVERAGE($E56:BB56),"")</f>
        <v/>
      </c>
      <c r="BC57" s="84">
        <f>IF(BC56&lt;&gt;"",AVERAGE($E56:BC56),"")</f>
        <v>77.852941176470594</v>
      </c>
      <c r="BD57" s="84">
        <f>IF(BD56&lt;&gt;"",AVERAGE($E56:BD56),"")</f>
        <v>75.771428571428572</v>
      </c>
      <c r="BE57" s="84">
        <f>IF(BE56&lt;&gt;"",AVERAGE($E56:BE56),"")</f>
        <v>78.333333333333329</v>
      </c>
      <c r="BF57" s="84" t="str">
        <f>IF(BF56&lt;&gt;"",AVERAGE($E56:BF56),"")</f>
        <v/>
      </c>
      <c r="BG57" s="129" t="str">
        <f>IF(BG56&lt;&gt;"",AVERAGE($E56:BG56),"")</f>
        <v/>
      </c>
      <c r="BH57" s="84">
        <f>IF(BH56&lt;&gt;"",AVERAGE($E56:BH56),"")</f>
        <v>76.21621621621621</v>
      </c>
      <c r="BI57" s="84">
        <f>IF(BI56&lt;&gt;"",AVERAGE($E56:BI56),"")</f>
        <v>75.421052631578945</v>
      </c>
      <c r="BJ57" s="84">
        <f>IF(BJ56&lt;&gt;"",AVERAGE($E56:BJ56),"")</f>
        <v>77.84615384615384</v>
      </c>
      <c r="BK57" s="84" t="str">
        <f>IF(BK56&lt;&gt;"",AVERAGE($E56:BK56),"")</f>
        <v/>
      </c>
      <c r="BL57" s="129" t="str">
        <f>IF(BL56&lt;&gt;"",AVERAGE($E56:BL56),"")</f>
        <v/>
      </c>
      <c r="BM57" s="84" t="str">
        <f>IF(BM56&lt;&gt;"",AVERAGE($E56:BM56),"")</f>
        <v/>
      </c>
      <c r="BN57" s="84" t="str">
        <f>IF(BN56&lt;&gt;"",AVERAGE($E56:BN56),"")</f>
        <v/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77.84615384615384</v>
      </c>
      <c r="EF57" s="119"/>
    </row>
    <row r="58" spans="1:136" ht="14.4" thickBot="1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4" thickTop="1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>
        <v>0</v>
      </c>
      <c r="AJ59" s="24"/>
      <c r="AK59" s="24"/>
      <c r="AL59" s="24"/>
      <c r="AM59" s="25"/>
      <c r="AN59" s="24">
        <v>0</v>
      </c>
      <c r="AO59" s="24"/>
      <c r="AP59" s="24"/>
      <c r="AQ59" s="24"/>
      <c r="AR59" s="25"/>
      <c r="AS59" s="24"/>
      <c r="AT59" s="24"/>
      <c r="AU59" s="24"/>
      <c r="AV59" s="24"/>
      <c r="AW59" s="25"/>
      <c r="AX59" s="24">
        <v>0</v>
      </c>
      <c r="AY59" s="24"/>
      <c r="AZ59" s="24"/>
      <c r="BA59" s="24"/>
      <c r="BB59" s="25"/>
      <c r="BC59" s="24">
        <v>0</v>
      </c>
      <c r="BD59" s="24"/>
      <c r="BE59" s="24"/>
      <c r="BF59" s="24"/>
      <c r="BG59" s="25"/>
      <c r="BH59" s="24">
        <v>0</v>
      </c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3.8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>
        <v>3</v>
      </c>
      <c r="AJ60" s="26"/>
      <c r="AK60" s="26"/>
      <c r="AL60" s="26"/>
      <c r="AM60" s="27"/>
      <c r="AN60" s="26">
        <v>1</v>
      </c>
      <c r="AO60" s="26"/>
      <c r="AP60" s="26"/>
      <c r="AQ60" s="26"/>
      <c r="AR60" s="27"/>
      <c r="AS60" s="26"/>
      <c r="AT60" s="26"/>
      <c r="AU60" s="26"/>
      <c r="AV60" s="26"/>
      <c r="AW60" s="27"/>
      <c r="AX60" s="26">
        <v>1</v>
      </c>
      <c r="AY60" s="26"/>
      <c r="AZ60" s="26"/>
      <c r="BA60" s="26"/>
      <c r="BB60" s="27"/>
      <c r="BC60" s="26">
        <v>1</v>
      </c>
      <c r="BD60" s="26"/>
      <c r="BE60" s="26"/>
      <c r="BF60" s="26"/>
      <c r="BG60" s="27"/>
      <c r="BH60" s="26">
        <v>0</v>
      </c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9</v>
      </c>
      <c r="EF60" s="116">
        <f>SUM(EE59-EE60)</f>
        <v>-9</v>
      </c>
    </row>
    <row r="61" spans="1:136" ht="13.8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>
        <v>4</v>
      </c>
      <c r="AJ61" s="26"/>
      <c r="AK61" s="26"/>
      <c r="AL61" s="26"/>
      <c r="AM61" s="27"/>
      <c r="AN61" s="26">
        <v>1</v>
      </c>
      <c r="AO61" s="26"/>
      <c r="AP61" s="26"/>
      <c r="AQ61" s="26"/>
      <c r="AR61" s="27"/>
      <c r="AS61" s="26"/>
      <c r="AT61" s="26"/>
      <c r="AU61" s="26"/>
      <c r="AV61" s="26"/>
      <c r="AW61" s="27"/>
      <c r="AX61" s="26">
        <v>1</v>
      </c>
      <c r="AY61" s="26"/>
      <c r="AZ61" s="26"/>
      <c r="BA61" s="26"/>
      <c r="BB61" s="27"/>
      <c r="BC61" s="26">
        <v>1</v>
      </c>
      <c r="BD61" s="26"/>
      <c r="BE61" s="26"/>
      <c r="BF61" s="26"/>
      <c r="BG61" s="27"/>
      <c r="BH61" s="26">
        <v>0</v>
      </c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12</v>
      </c>
      <c r="EF61" s="119"/>
    </row>
    <row r="62" spans="1:136" ht="13.8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>
        <v>0</v>
      </c>
      <c r="AJ62" s="26"/>
      <c r="AK62" s="26"/>
      <c r="AL62" s="26"/>
      <c r="AM62" s="27"/>
      <c r="AN62" s="26">
        <v>0</v>
      </c>
      <c r="AO62" s="26"/>
      <c r="AP62" s="26"/>
      <c r="AQ62" s="26"/>
      <c r="AR62" s="27"/>
      <c r="AS62" s="26"/>
      <c r="AT62" s="26"/>
      <c r="AU62" s="26"/>
      <c r="AV62" s="26"/>
      <c r="AW62" s="27"/>
      <c r="AX62" s="26">
        <v>0</v>
      </c>
      <c r="AY62" s="26"/>
      <c r="AZ62" s="26"/>
      <c r="BA62" s="26"/>
      <c r="BB62" s="27"/>
      <c r="BC62" s="26">
        <v>1</v>
      </c>
      <c r="BD62" s="26"/>
      <c r="BE62" s="26"/>
      <c r="BF62" s="26"/>
      <c r="BG62" s="27"/>
      <c r="BH62" s="26">
        <v>0</v>
      </c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5</v>
      </c>
      <c r="EF62" s="119"/>
    </row>
    <row r="63" spans="1:136" ht="13.8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>
        <v>3</v>
      </c>
      <c r="AJ63" s="26"/>
      <c r="AK63" s="26"/>
      <c r="AL63" s="26"/>
      <c r="AM63" s="27"/>
      <c r="AN63" s="26">
        <v>3</v>
      </c>
      <c r="AO63" s="26"/>
      <c r="AP63" s="26"/>
      <c r="AQ63" s="26"/>
      <c r="AR63" s="27"/>
      <c r="AS63" s="26"/>
      <c r="AT63" s="26"/>
      <c r="AU63" s="26"/>
      <c r="AV63" s="26"/>
      <c r="AW63" s="27"/>
      <c r="AX63" s="26">
        <v>4</v>
      </c>
      <c r="AY63" s="26"/>
      <c r="AZ63" s="26"/>
      <c r="BA63" s="26"/>
      <c r="BB63" s="27"/>
      <c r="BC63" s="26">
        <v>3</v>
      </c>
      <c r="BD63" s="26"/>
      <c r="BE63" s="26"/>
      <c r="BF63" s="26"/>
      <c r="BG63" s="27"/>
      <c r="BH63" s="26">
        <v>1</v>
      </c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30</v>
      </c>
      <c r="EF63" s="119"/>
    </row>
    <row r="64" spans="1:136" ht="13.8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>
        <v>118</v>
      </c>
      <c r="AK64" s="26">
        <v>247</v>
      </c>
      <c r="AL64" s="26">
        <v>176</v>
      </c>
      <c r="AM64" s="27"/>
      <c r="AN64" s="26">
        <v>79</v>
      </c>
      <c r="AO64" s="26">
        <v>69</v>
      </c>
      <c r="AP64" s="26">
        <v>191</v>
      </c>
      <c r="AQ64" s="26"/>
      <c r="AR64" s="27"/>
      <c r="AS64" s="26"/>
      <c r="AT64" s="26"/>
      <c r="AU64" s="26"/>
      <c r="AV64" s="26"/>
      <c r="AW64" s="27"/>
      <c r="AX64" s="26">
        <v>147</v>
      </c>
      <c r="AY64" s="26">
        <v>52</v>
      </c>
      <c r="AZ64" s="26">
        <v>90</v>
      </c>
      <c r="BA64" s="26">
        <v>44</v>
      </c>
      <c r="BB64" s="27"/>
      <c r="BC64" s="26"/>
      <c r="BD64" s="26">
        <v>24</v>
      </c>
      <c r="BE64" s="26">
        <v>95</v>
      </c>
      <c r="BF64" s="26">
        <v>156</v>
      </c>
      <c r="BG64" s="27"/>
      <c r="BH64" s="26"/>
      <c r="BI64" s="26"/>
      <c r="BJ64" s="26">
        <v>116</v>
      </c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2859</v>
      </c>
      <c r="EF64" s="119"/>
    </row>
    <row r="65" spans="1:136" ht="13.8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>
        <f>IF(AJ64&lt;&gt;"",AVERAGE($E64:AJ64),"")</f>
        <v>80.764705882352942</v>
      </c>
      <c r="AK65" s="111">
        <f>IF(AK64&lt;&gt;"",AVERAGE($E64:AK64),"")</f>
        <v>90</v>
      </c>
      <c r="AL65" s="111">
        <f>IF(AL64&lt;&gt;"",AVERAGE($E64:AL64),"")</f>
        <v>94.526315789473685</v>
      </c>
      <c r="AM65" s="112" t="str">
        <f>IF(AM64&lt;&gt;"",AVERAGE($E64:AM64),"")</f>
        <v/>
      </c>
      <c r="AN65" s="111">
        <f>IF(AN64&lt;&gt;"",AVERAGE($E64:AN64),"")</f>
        <v>93.75</v>
      </c>
      <c r="AO65" s="111">
        <f>IF(AO64&lt;&gt;"",AVERAGE($E64:AO64),"")</f>
        <v>92.571428571428569</v>
      </c>
      <c r="AP65" s="111">
        <f>IF(AP64&lt;&gt;"",AVERAGE($E64:AP64),"")</f>
        <v>97.045454545454547</v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>
        <f>IF(AX64&lt;&gt;"",AVERAGE($E64:AX64),"")</f>
        <v>99.217391304347828</v>
      </c>
      <c r="AY65" s="111">
        <f>IF(AY64&lt;&gt;"",AVERAGE($E64:AY64),"")</f>
        <v>97.25</v>
      </c>
      <c r="AZ65" s="111">
        <f>IF(AZ64&lt;&gt;"",AVERAGE($E64:AZ64),"")</f>
        <v>96.96</v>
      </c>
      <c r="BA65" s="111">
        <f>IF(BA64&lt;&gt;"",AVERAGE($E64:BA64),"")</f>
        <v>94.92307692307692</v>
      </c>
      <c r="BB65" s="112" t="str">
        <f>IF(BB64&lt;&gt;"",AVERAGE($E64:BB64),"")</f>
        <v/>
      </c>
      <c r="BC65" s="111" t="str">
        <f>IF(BC64&lt;&gt;"",AVERAGE($E64:BC64),"")</f>
        <v/>
      </c>
      <c r="BD65" s="111">
        <f>IF(BD64&lt;&gt;"",AVERAGE($E64:BD64),"")</f>
        <v>92.296296296296291</v>
      </c>
      <c r="BE65" s="111">
        <f>IF(BE64&lt;&gt;"",AVERAGE($E64:BE64),"")</f>
        <v>92.392857142857139</v>
      </c>
      <c r="BF65" s="111">
        <f>IF(BF64&lt;&gt;"",AVERAGE($E64:BF64),"")</f>
        <v>94.58620689655173</v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>
        <f>IF(BJ64&lt;&gt;"",AVERAGE($E64:BJ64),"")</f>
        <v>95.3</v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 t="str">
        <f>IF(BO64&lt;&gt;"",AVERAGE($E64:BO64),"")</f>
        <v/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95.3</v>
      </c>
      <c r="EF65" s="126"/>
    </row>
    <row r="66" spans="1:136" ht="14.4" thickBot="1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4" thickTop="1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>
        <v>0</v>
      </c>
      <c r="AJ67" s="57"/>
      <c r="AK67" s="57"/>
      <c r="AL67" s="58"/>
      <c r="AM67" s="59"/>
      <c r="AN67" s="57">
        <v>0</v>
      </c>
      <c r="AO67" s="57"/>
      <c r="AP67" s="57"/>
      <c r="AQ67" s="58"/>
      <c r="AR67" s="59"/>
      <c r="AS67" s="57">
        <v>0</v>
      </c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>
        <v>0</v>
      </c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0</v>
      </c>
      <c r="EF67" s="114"/>
    </row>
    <row r="68" spans="1:136" ht="13.8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>
        <v>0</v>
      </c>
      <c r="AJ68" s="3"/>
      <c r="AK68" s="3"/>
      <c r="AL68" s="1"/>
      <c r="AM68" s="2"/>
      <c r="AN68" s="3">
        <v>1</v>
      </c>
      <c r="AO68" s="3"/>
      <c r="AP68" s="3"/>
      <c r="AQ68" s="1"/>
      <c r="AR68" s="2"/>
      <c r="AS68" s="3">
        <v>2</v>
      </c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>
        <v>0</v>
      </c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3</v>
      </c>
      <c r="EF68" s="116">
        <f>SUM(EE67-EE68)</f>
        <v>-3</v>
      </c>
    </row>
    <row r="69" spans="1:136" ht="13.8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>
        <v>0</v>
      </c>
      <c r="AJ69" s="3"/>
      <c r="AK69" s="3"/>
      <c r="AL69" s="1"/>
      <c r="AM69" s="2"/>
      <c r="AN69" s="3">
        <v>1</v>
      </c>
      <c r="AO69" s="3"/>
      <c r="AP69" s="3"/>
      <c r="AQ69" s="1"/>
      <c r="AR69" s="2"/>
      <c r="AS69" s="3">
        <v>2</v>
      </c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>
        <v>0</v>
      </c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3</v>
      </c>
      <c r="EF69" s="117"/>
    </row>
    <row r="70" spans="1:136" ht="13.8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>
        <v>0</v>
      </c>
      <c r="AJ70" s="3"/>
      <c r="AK70" s="3"/>
      <c r="AL70" s="1"/>
      <c r="AM70" s="2"/>
      <c r="AN70" s="3">
        <v>0</v>
      </c>
      <c r="AO70" s="3"/>
      <c r="AP70" s="3"/>
      <c r="AQ70" s="1"/>
      <c r="AR70" s="2"/>
      <c r="AS70" s="3">
        <v>0</v>
      </c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>
        <v>0</v>
      </c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0</v>
      </c>
      <c r="EF70" s="117"/>
    </row>
    <row r="71" spans="1:136" ht="13.8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>
        <v>4</v>
      </c>
      <c r="AJ71" s="3"/>
      <c r="AK71" s="3"/>
      <c r="AL71" s="1"/>
      <c r="AM71" s="2"/>
      <c r="AN71" s="3">
        <v>3</v>
      </c>
      <c r="AO71" s="3"/>
      <c r="AP71" s="3"/>
      <c r="AQ71" s="1"/>
      <c r="AR71" s="2"/>
      <c r="AS71" s="3">
        <v>4</v>
      </c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>
        <v>3</v>
      </c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14</v>
      </c>
      <c r="EF71" s="117"/>
    </row>
    <row r="72" spans="1:136" ht="13.8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>
        <v>76</v>
      </c>
      <c r="AJ72" s="3">
        <v>102</v>
      </c>
      <c r="AK72" s="3">
        <v>238</v>
      </c>
      <c r="AL72" s="1">
        <v>3</v>
      </c>
      <c r="AM72" s="2"/>
      <c r="AN72" s="3">
        <v>211</v>
      </c>
      <c r="AO72" s="3">
        <v>72</v>
      </c>
      <c r="AP72" s="3">
        <v>121</v>
      </c>
      <c r="AQ72" s="1"/>
      <c r="AR72" s="2"/>
      <c r="AS72" s="3">
        <v>131</v>
      </c>
      <c r="AT72" s="3">
        <v>157</v>
      </c>
      <c r="AU72" s="3">
        <v>201</v>
      </c>
      <c r="AV72" s="1">
        <v>6</v>
      </c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>
        <v>84</v>
      </c>
      <c r="BI72" s="3">
        <v>109</v>
      </c>
      <c r="BJ72" s="3">
        <v>17</v>
      </c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1528</v>
      </c>
      <c r="EF72" s="117"/>
    </row>
    <row r="73" spans="1:136" ht="13.8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>
        <f>IF(AI72&lt;&gt;"",AVERAGE($E72:AI72),"")</f>
        <v>76</v>
      </c>
      <c r="AJ73" s="84">
        <f>IF(AJ72&lt;&gt;"",AVERAGE($E72:AJ72),"")</f>
        <v>89</v>
      </c>
      <c r="AK73" s="84">
        <f>IF(AK72&lt;&gt;"",AVERAGE($E72:AK72),"")</f>
        <v>138.66666666666666</v>
      </c>
      <c r="AL73" s="84">
        <f>IF(AL72&lt;&gt;"",AVERAGE($E72:AL72),"")</f>
        <v>104.75</v>
      </c>
      <c r="AM73" s="129" t="str">
        <f>IF(AM72&lt;&gt;"",AVERAGE($E72:AM72),"")</f>
        <v/>
      </c>
      <c r="AN73" s="84">
        <f>IF(AN72&lt;&gt;"",AVERAGE($E72:AN72),"")</f>
        <v>126</v>
      </c>
      <c r="AO73" s="84">
        <f>IF(AO72&lt;&gt;"",AVERAGE($E72:AO72),"")</f>
        <v>117</v>
      </c>
      <c r="AP73" s="84">
        <f>IF(AP72&lt;&gt;"",AVERAGE($E72:AP72),"")</f>
        <v>117.57142857142857</v>
      </c>
      <c r="AQ73" s="84" t="str">
        <f>IF(AQ72&lt;&gt;"",AVERAGE($E72:AQ72),"")</f>
        <v/>
      </c>
      <c r="AR73" s="129" t="str">
        <f>IF(AR72&lt;&gt;"",AVERAGE($E72:AR72),"")</f>
        <v/>
      </c>
      <c r="AS73" s="84">
        <f>IF(AS72&lt;&gt;"",AVERAGE($E72:AS72),"")</f>
        <v>119.25</v>
      </c>
      <c r="AT73" s="84">
        <f>IF(AT72&lt;&gt;"",AVERAGE($E72:AT72),"")</f>
        <v>123.44444444444444</v>
      </c>
      <c r="AU73" s="84">
        <f>IF(AU72&lt;&gt;"",AVERAGE($E72:AU72),"")</f>
        <v>131.19999999999999</v>
      </c>
      <c r="AV73" s="84">
        <f>IF(AV72&lt;&gt;"",AVERAGE($E72:AV72),"")</f>
        <v>119.81818181818181</v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>
        <f>IF(BH72&lt;&gt;"",AVERAGE($E72:BH72),"")</f>
        <v>116.83333333333333</v>
      </c>
      <c r="BI73" s="84">
        <f>IF(BI72&lt;&gt;"",AVERAGE($E72:BI72),"")</f>
        <v>116.23076923076923</v>
      </c>
      <c r="BJ73" s="84">
        <f>IF(BJ72&lt;&gt;"",AVERAGE($E72:BJ72),"")</f>
        <v>109.14285714285714</v>
      </c>
      <c r="BK73" s="84" t="str">
        <f>IF(BK72&lt;&gt;"",AVERAGE($E72:BK72),"")</f>
        <v/>
      </c>
      <c r="BL73" s="129" t="str">
        <f>IF(BL72&lt;&gt;"",AVERAGE($E72:BL72),"")</f>
        <v/>
      </c>
      <c r="BM73" s="84" t="str">
        <f>IF(BM72&lt;&gt;"",AVERAGE($E72:BM72),"")</f>
        <v/>
      </c>
      <c r="BN73" s="84" t="str">
        <f>IF(BN72&lt;&gt;"",AVERAGE($E72:BN72),"")</f>
        <v/>
      </c>
      <c r="BO73" s="84" t="str">
        <f>IF(BO72&lt;&gt;"",AVERAGE($E72:BO72),"")</f>
        <v/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109.14285714285714</v>
      </c>
      <c r="EF73" s="119"/>
    </row>
    <row r="74" spans="1:136" ht="14.4" thickBot="1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0</v>
      </c>
      <c r="EF74" s="121"/>
    </row>
    <row r="75" spans="1:136" ht="14.4" thickTop="1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>
        <v>0</v>
      </c>
      <c r="AJ75" s="24"/>
      <c r="AK75" s="24"/>
      <c r="AL75" s="24"/>
      <c r="AM75" s="25"/>
      <c r="AN75" s="24">
        <v>2</v>
      </c>
      <c r="AO75" s="24"/>
      <c r="AP75" s="24"/>
      <c r="AQ75" s="24"/>
      <c r="AR75" s="25"/>
      <c r="AS75" s="24">
        <v>3</v>
      </c>
      <c r="AT75" s="24"/>
      <c r="AU75" s="24"/>
      <c r="AV75" s="24"/>
      <c r="AW75" s="25"/>
      <c r="AX75" s="24">
        <v>1</v>
      </c>
      <c r="AY75" s="24"/>
      <c r="AZ75" s="24"/>
      <c r="BA75" s="24"/>
      <c r="BB75" s="25"/>
      <c r="BC75" s="24">
        <v>1</v>
      </c>
      <c r="BD75" s="24"/>
      <c r="BE75" s="24"/>
      <c r="BF75" s="24"/>
      <c r="BG75" s="25"/>
      <c r="BH75" s="24">
        <v>1</v>
      </c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9</v>
      </c>
      <c r="EF75" s="123"/>
    </row>
    <row r="76" spans="1:136" ht="13.8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>
        <v>0</v>
      </c>
      <c r="AJ76" s="26"/>
      <c r="AK76" s="26"/>
      <c r="AL76" s="26"/>
      <c r="AM76" s="27"/>
      <c r="AN76" s="26">
        <v>0</v>
      </c>
      <c r="AO76" s="26"/>
      <c r="AP76" s="26"/>
      <c r="AQ76" s="26"/>
      <c r="AR76" s="27"/>
      <c r="AS76" s="26">
        <v>0</v>
      </c>
      <c r="AT76" s="26"/>
      <c r="AU76" s="26"/>
      <c r="AV76" s="26"/>
      <c r="AW76" s="27"/>
      <c r="AX76" s="26">
        <v>0</v>
      </c>
      <c r="AY76" s="26"/>
      <c r="AZ76" s="26"/>
      <c r="BA76" s="26"/>
      <c r="BB76" s="27"/>
      <c r="BC76" s="26">
        <v>0</v>
      </c>
      <c r="BD76" s="26"/>
      <c r="BE76" s="26"/>
      <c r="BF76" s="26"/>
      <c r="BG76" s="27"/>
      <c r="BH76" s="26">
        <v>1</v>
      </c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1</v>
      </c>
      <c r="EF76" s="116">
        <f>SUM(EE75-EE76)</f>
        <v>8</v>
      </c>
    </row>
    <row r="77" spans="1:136" ht="13.8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>
        <v>0</v>
      </c>
      <c r="AJ77" s="26"/>
      <c r="AK77" s="26"/>
      <c r="AL77" s="26"/>
      <c r="AM77" s="27"/>
      <c r="AN77" s="26">
        <v>0</v>
      </c>
      <c r="AO77" s="26"/>
      <c r="AP77" s="26"/>
      <c r="AQ77" s="26"/>
      <c r="AR77" s="27"/>
      <c r="AS77" s="26">
        <v>0</v>
      </c>
      <c r="AT77" s="26"/>
      <c r="AU77" s="26"/>
      <c r="AV77" s="26"/>
      <c r="AW77" s="27"/>
      <c r="AX77" s="26">
        <v>0</v>
      </c>
      <c r="AY77" s="26"/>
      <c r="AZ77" s="26"/>
      <c r="BA77" s="26"/>
      <c r="BB77" s="27"/>
      <c r="BC77" s="26">
        <v>0</v>
      </c>
      <c r="BD77" s="26"/>
      <c r="BE77" s="26"/>
      <c r="BF77" s="26"/>
      <c r="BG77" s="27"/>
      <c r="BH77" s="26">
        <v>1</v>
      </c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1</v>
      </c>
      <c r="EF77" s="119"/>
    </row>
    <row r="78" spans="1:136" ht="13.8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>
        <v>1</v>
      </c>
      <c r="AJ78" s="26"/>
      <c r="AK78" s="26"/>
      <c r="AL78" s="26"/>
      <c r="AM78" s="27"/>
      <c r="AN78" s="26">
        <v>1</v>
      </c>
      <c r="AO78" s="26"/>
      <c r="AP78" s="26"/>
      <c r="AQ78" s="26"/>
      <c r="AR78" s="27"/>
      <c r="AS78" s="26">
        <v>1</v>
      </c>
      <c r="AT78" s="26"/>
      <c r="AU78" s="26"/>
      <c r="AV78" s="26"/>
      <c r="AW78" s="27"/>
      <c r="AX78" s="26">
        <v>4</v>
      </c>
      <c r="AY78" s="26"/>
      <c r="AZ78" s="26"/>
      <c r="BA78" s="26"/>
      <c r="BB78" s="27"/>
      <c r="BC78" s="26">
        <v>0</v>
      </c>
      <c r="BD78" s="26"/>
      <c r="BE78" s="26"/>
      <c r="BF78" s="26"/>
      <c r="BG78" s="27"/>
      <c r="BH78" s="26">
        <v>1</v>
      </c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10</v>
      </c>
      <c r="EF78" s="119"/>
    </row>
    <row r="79" spans="1:136" ht="13.8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>
        <v>4</v>
      </c>
      <c r="AJ79" s="26"/>
      <c r="AK79" s="26"/>
      <c r="AL79" s="26"/>
      <c r="AM79" s="27"/>
      <c r="AN79" s="26">
        <v>3</v>
      </c>
      <c r="AO79" s="26"/>
      <c r="AP79" s="26"/>
      <c r="AQ79" s="26"/>
      <c r="AR79" s="27"/>
      <c r="AS79" s="26">
        <v>4</v>
      </c>
      <c r="AT79" s="26"/>
      <c r="AU79" s="26"/>
      <c r="AV79" s="26"/>
      <c r="AW79" s="27"/>
      <c r="AX79" s="26">
        <v>4</v>
      </c>
      <c r="AY79" s="26"/>
      <c r="AZ79" s="26"/>
      <c r="BA79" s="26"/>
      <c r="BB79" s="27"/>
      <c r="BC79" s="26">
        <v>3</v>
      </c>
      <c r="BD79" s="26"/>
      <c r="BE79" s="26"/>
      <c r="BF79" s="26"/>
      <c r="BG79" s="27"/>
      <c r="BH79" s="26">
        <v>3</v>
      </c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33</v>
      </c>
      <c r="EF79" s="119"/>
    </row>
    <row r="80" spans="1:136" ht="13.8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>
        <v>29</v>
      </c>
      <c r="AJ80" s="26">
        <v>26</v>
      </c>
      <c r="AK80" s="26">
        <v>233</v>
      </c>
      <c r="AL80" s="26">
        <v>49</v>
      </c>
      <c r="AM80" s="27"/>
      <c r="AN80" s="26">
        <v>0</v>
      </c>
      <c r="AO80" s="26">
        <v>0</v>
      </c>
      <c r="AP80" s="26">
        <v>10</v>
      </c>
      <c r="AQ80" s="26"/>
      <c r="AR80" s="27"/>
      <c r="AS80" s="26">
        <v>0</v>
      </c>
      <c r="AT80" s="26">
        <v>0</v>
      </c>
      <c r="AU80" s="26">
        <v>39</v>
      </c>
      <c r="AV80" s="26">
        <v>0</v>
      </c>
      <c r="AW80" s="27"/>
      <c r="AX80" s="26">
        <v>39</v>
      </c>
      <c r="AY80" s="26">
        <v>26</v>
      </c>
      <c r="AZ80" s="26">
        <v>0</v>
      </c>
      <c r="BA80" s="26">
        <v>13</v>
      </c>
      <c r="BB80" s="27"/>
      <c r="BC80" s="26">
        <v>115</v>
      </c>
      <c r="BD80" s="26">
        <v>0</v>
      </c>
      <c r="BE80" s="26"/>
      <c r="BF80" s="26">
        <v>118</v>
      </c>
      <c r="BG80" s="27"/>
      <c r="BH80" s="26">
        <v>42</v>
      </c>
      <c r="BI80" s="26">
        <v>71</v>
      </c>
      <c r="BJ80" s="26">
        <v>0</v>
      </c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1445</v>
      </c>
      <c r="EF80" s="119"/>
    </row>
    <row r="81" spans="1:136" ht="13.8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>
        <f>IF(AI80&lt;&gt;"",AVERAGE($E80:AI80),"")</f>
        <v>51.07692307692308</v>
      </c>
      <c r="AJ81" s="111">
        <f>IF(AJ80&lt;&gt;"",AVERAGE($E80:AJ80),"")</f>
        <v>49.285714285714285</v>
      </c>
      <c r="AK81" s="111">
        <f>IF(AK80&lt;&gt;"",AVERAGE($E80:AK80),"")</f>
        <v>61.533333333333331</v>
      </c>
      <c r="AL81" s="111">
        <f>IF(AL80&lt;&gt;"",AVERAGE($E80:AL80),"")</f>
        <v>60.75</v>
      </c>
      <c r="AM81" s="112" t="str">
        <f>IF(AM80&lt;&gt;"",AVERAGE($E80:AM80),"")</f>
        <v/>
      </c>
      <c r="AN81" s="111">
        <f>IF(AN80&lt;&gt;"",AVERAGE($E80:AN80),"")</f>
        <v>57.176470588235297</v>
      </c>
      <c r="AO81" s="111">
        <f>IF(AO80&lt;&gt;"",AVERAGE($E80:AO80),"")</f>
        <v>54</v>
      </c>
      <c r="AP81" s="111">
        <f>IF(AP80&lt;&gt;"",AVERAGE($E80:AP80),"")</f>
        <v>51.684210526315788</v>
      </c>
      <c r="AQ81" s="111" t="str">
        <f>IF(AQ80&lt;&gt;"",AVERAGE($E80:AQ80),"")</f>
        <v/>
      </c>
      <c r="AR81" s="112" t="str">
        <f>IF(AR80&lt;&gt;"",AVERAGE($E80:AR80),"")</f>
        <v/>
      </c>
      <c r="AS81" s="111">
        <f>IF(AS80&lt;&gt;"",AVERAGE($E80:AS80),"")</f>
        <v>49.1</v>
      </c>
      <c r="AT81" s="111">
        <f>IF(AT80&lt;&gt;"",AVERAGE($E80:AT80),"")</f>
        <v>46.761904761904759</v>
      </c>
      <c r="AU81" s="111">
        <f>IF(AU80&lt;&gt;"",AVERAGE($E80:AU80),"")</f>
        <v>46.409090909090907</v>
      </c>
      <c r="AV81" s="111">
        <f>IF(AV80&lt;&gt;"",AVERAGE($E80:AV80),"")</f>
        <v>44.391304347826086</v>
      </c>
      <c r="AW81" s="112" t="str">
        <f>IF(AW80&lt;&gt;"",AVERAGE($E80:AW80),"")</f>
        <v/>
      </c>
      <c r="AX81" s="111">
        <f>IF(AX80&lt;&gt;"",AVERAGE($E80:AX80),"")</f>
        <v>44.166666666666664</v>
      </c>
      <c r="AY81" s="111">
        <f>IF(AY80&lt;&gt;"",AVERAGE($E80:AY80),"")</f>
        <v>43.44</v>
      </c>
      <c r="AZ81" s="111">
        <f>IF(AZ80&lt;&gt;"",AVERAGE($E80:AZ80),"")</f>
        <v>41.769230769230766</v>
      </c>
      <c r="BA81" s="111">
        <f>IF(BA80&lt;&gt;"",AVERAGE($E80:BA80),"")</f>
        <v>40.703703703703702</v>
      </c>
      <c r="BB81" s="112" t="str">
        <f>IF(BB80&lt;&gt;"",AVERAGE($E80:BB80),"")</f>
        <v/>
      </c>
      <c r="BC81" s="111">
        <f>IF(BC80&lt;&gt;"",AVERAGE($E80:BC80),"")</f>
        <v>43.357142857142854</v>
      </c>
      <c r="BD81" s="111">
        <f>IF(BD80&lt;&gt;"",AVERAGE($E80:BD80),"")</f>
        <v>41.862068965517238</v>
      </c>
      <c r="BE81" s="111" t="str">
        <f>IF(BE80&lt;&gt;"",AVERAGE($E80:BE80),"")</f>
        <v/>
      </c>
      <c r="BF81" s="111">
        <f>IF(BF80&lt;&gt;"",AVERAGE($E80:BF80),"")</f>
        <v>44.4</v>
      </c>
      <c r="BG81" s="112" t="str">
        <f>IF(BG80&lt;&gt;"",AVERAGE($E80:BG80),"")</f>
        <v/>
      </c>
      <c r="BH81" s="111">
        <f>IF(BH80&lt;&gt;"",AVERAGE($E80:BH80),"")</f>
        <v>44.322580645161288</v>
      </c>
      <c r="BI81" s="111">
        <f>IF(BI80&lt;&gt;"",AVERAGE($E80:BI80),"")</f>
        <v>45.15625</v>
      </c>
      <c r="BJ81" s="111">
        <f>IF(BJ80&lt;&gt;"",AVERAGE($E80:BJ80),"")</f>
        <v>43.787878787878789</v>
      </c>
      <c r="BK81" s="111" t="str">
        <f>IF(BK80&lt;&gt;"",AVERAGE($E80:BK80),"")</f>
        <v/>
      </c>
      <c r="BL81" s="112" t="str">
        <f>IF(BL80&lt;&gt;"",AVERAGE($E80:BL80),"")</f>
        <v/>
      </c>
      <c r="BM81" s="111" t="str">
        <f>IF(BM80&lt;&gt;"",AVERAGE($E80:BM80),"")</f>
        <v/>
      </c>
      <c r="BN81" s="111" t="str">
        <f>IF(BN80&lt;&gt;"",AVERAGE($E80:BN80),"")</f>
        <v/>
      </c>
      <c r="BO81" s="111" t="str">
        <f>IF(BO80&lt;&gt;"",AVERAGE($E80:BO80),"")</f>
        <v/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43.787878787878789</v>
      </c>
      <c r="EF81" s="126"/>
    </row>
    <row r="82" spans="1:136" ht="14.4" thickBot="1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4" thickTop="1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>
        <v>2</v>
      </c>
      <c r="AT83" s="57"/>
      <c r="AU83" s="57"/>
      <c r="AV83" s="58"/>
      <c r="AW83" s="59"/>
      <c r="AX83" s="57">
        <v>2</v>
      </c>
      <c r="AY83" s="57"/>
      <c r="AZ83" s="57"/>
      <c r="BA83" s="58"/>
      <c r="BB83" s="59"/>
      <c r="BC83" s="57">
        <v>1</v>
      </c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7</v>
      </c>
      <c r="EF83" s="114"/>
    </row>
    <row r="84" spans="1:136" ht="13.8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>
        <v>0</v>
      </c>
      <c r="AT84" s="3"/>
      <c r="AU84" s="3"/>
      <c r="AV84" s="1"/>
      <c r="AW84" s="2"/>
      <c r="AX84" s="3">
        <v>0</v>
      </c>
      <c r="AY84" s="3"/>
      <c r="AZ84" s="3"/>
      <c r="BA84" s="1"/>
      <c r="BB84" s="2"/>
      <c r="BC84" s="3">
        <v>0</v>
      </c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4</v>
      </c>
    </row>
    <row r="85" spans="1:136" ht="13.8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>
        <v>0</v>
      </c>
      <c r="AT85" s="3"/>
      <c r="AU85" s="3"/>
      <c r="AV85" s="1"/>
      <c r="AW85" s="2"/>
      <c r="AX85" s="3">
        <v>0</v>
      </c>
      <c r="AY85" s="3"/>
      <c r="AZ85" s="3"/>
      <c r="BA85" s="1"/>
      <c r="BB85" s="2"/>
      <c r="BC85" s="3">
        <v>0</v>
      </c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3.8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>
        <v>2</v>
      </c>
      <c r="AT86" s="3"/>
      <c r="AU86" s="3"/>
      <c r="AV86" s="1"/>
      <c r="AW86" s="2"/>
      <c r="AX86" s="3">
        <v>1</v>
      </c>
      <c r="AY86" s="3"/>
      <c r="AZ86" s="3"/>
      <c r="BA86" s="1"/>
      <c r="BB86" s="2"/>
      <c r="BC86" s="3">
        <v>0</v>
      </c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5</v>
      </c>
      <c r="EF86" s="117"/>
    </row>
    <row r="87" spans="1:136" ht="13.8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>
        <v>4</v>
      </c>
      <c r="AT87" s="3"/>
      <c r="AU87" s="3"/>
      <c r="AV87" s="1"/>
      <c r="AW87" s="2"/>
      <c r="AX87" s="3">
        <v>4</v>
      </c>
      <c r="AY87" s="3"/>
      <c r="AZ87" s="3"/>
      <c r="BA87" s="1"/>
      <c r="BB87" s="2"/>
      <c r="BC87" s="3">
        <v>3</v>
      </c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21</v>
      </c>
      <c r="EF87" s="117"/>
    </row>
    <row r="88" spans="1:136" ht="13.8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>
        <v>0</v>
      </c>
      <c r="AT88" s="3">
        <v>19</v>
      </c>
      <c r="AU88" s="3">
        <v>51</v>
      </c>
      <c r="AV88" s="1">
        <v>0</v>
      </c>
      <c r="AW88" s="2"/>
      <c r="AX88" s="3">
        <v>49</v>
      </c>
      <c r="AY88" s="3">
        <v>0</v>
      </c>
      <c r="AZ88" s="3">
        <v>107</v>
      </c>
      <c r="BA88" s="1">
        <v>0</v>
      </c>
      <c r="BB88" s="2"/>
      <c r="BC88" s="3"/>
      <c r="BD88" s="3">
        <v>58</v>
      </c>
      <c r="BE88" s="3">
        <v>32</v>
      </c>
      <c r="BF88" s="1">
        <v>0</v>
      </c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920</v>
      </c>
      <c r="EF88" s="117"/>
    </row>
    <row r="89" spans="1:136" ht="13.8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>
        <f>IF(AS88&lt;&gt;"",AVERAGE($E88:AS88),"")</f>
        <v>54.909090909090907</v>
      </c>
      <c r="AT89" s="84">
        <f>IF(AT88&lt;&gt;"",AVERAGE($E88:AT88),"")</f>
        <v>51.916666666666664</v>
      </c>
      <c r="AU89" s="84">
        <f>IF(AU88&lt;&gt;"",AVERAGE($E88:AU88),"")</f>
        <v>51.846153846153847</v>
      </c>
      <c r="AV89" s="84">
        <f>IF(AV88&lt;&gt;"",AVERAGE($E88:AV88),"")</f>
        <v>48.142857142857146</v>
      </c>
      <c r="AW89" s="129" t="str">
        <f>IF(AW88&lt;&gt;"",AVERAGE($E88:AW88),"")</f>
        <v/>
      </c>
      <c r="AX89" s="84">
        <f>IF(AX88&lt;&gt;"",AVERAGE($E88:AX88),"")</f>
        <v>48.2</v>
      </c>
      <c r="AY89" s="84">
        <f>IF(AY88&lt;&gt;"",AVERAGE($E88:AY88),"")</f>
        <v>45.1875</v>
      </c>
      <c r="AZ89" s="84">
        <f>IF(AZ88&lt;&gt;"",AVERAGE($E88:AZ88),"")</f>
        <v>48.823529411764703</v>
      </c>
      <c r="BA89" s="84">
        <f>IF(BA88&lt;&gt;"",AVERAGE($E88:BA88),"")</f>
        <v>46.111111111111114</v>
      </c>
      <c r="BB89" s="129" t="str">
        <f>IF(BB88&lt;&gt;"",AVERAGE($E88:BB88),"")</f>
        <v/>
      </c>
      <c r="BC89" s="84" t="str">
        <f>IF(BC88&lt;&gt;"",AVERAGE($E88:BC88),"")</f>
        <v/>
      </c>
      <c r="BD89" s="84">
        <f>IF(BD88&lt;&gt;"",AVERAGE($E88:BD88),"")</f>
        <v>46.736842105263158</v>
      </c>
      <c r="BE89" s="84">
        <f>IF(BE88&lt;&gt;"",AVERAGE($E88:BE88),"")</f>
        <v>46</v>
      </c>
      <c r="BF89" s="84">
        <f>IF(BF88&lt;&gt;"",AVERAGE($E88:BF88),"")</f>
        <v>43.80952380952381</v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43.80952380952381</v>
      </c>
      <c r="EF89" s="119"/>
    </row>
    <row r="90" spans="1:136" ht="14.4" thickBot="1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4" thickTop="1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>
        <v>1</v>
      </c>
      <c r="AJ91" s="24"/>
      <c r="AK91" s="24"/>
      <c r="AL91" s="24"/>
      <c r="AM91" s="25"/>
      <c r="AN91" s="24">
        <v>0</v>
      </c>
      <c r="AO91" s="24"/>
      <c r="AP91" s="24"/>
      <c r="AQ91" s="24"/>
      <c r="AR91" s="25"/>
      <c r="AS91" s="24"/>
      <c r="AT91" s="24"/>
      <c r="AU91" s="24"/>
      <c r="AV91" s="24"/>
      <c r="AW91" s="25"/>
      <c r="AX91" s="24">
        <v>2</v>
      </c>
      <c r="AY91" s="24"/>
      <c r="AZ91" s="24"/>
      <c r="BA91" s="24"/>
      <c r="BB91" s="25"/>
      <c r="BC91" s="24">
        <v>0</v>
      </c>
      <c r="BD91" s="24"/>
      <c r="BE91" s="24"/>
      <c r="BF91" s="24"/>
      <c r="BG91" s="25"/>
      <c r="BH91" s="24">
        <v>0</v>
      </c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8</v>
      </c>
      <c r="EF91" s="123"/>
    </row>
    <row r="92" spans="1:136" ht="13.8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>
        <v>1</v>
      </c>
      <c r="AJ92" s="26"/>
      <c r="AK92" s="26"/>
      <c r="AL92" s="26"/>
      <c r="AM92" s="27"/>
      <c r="AN92" s="26">
        <v>1</v>
      </c>
      <c r="AO92" s="26"/>
      <c r="AP92" s="26"/>
      <c r="AQ92" s="26"/>
      <c r="AR92" s="27"/>
      <c r="AS92" s="26"/>
      <c r="AT92" s="26"/>
      <c r="AU92" s="26"/>
      <c r="AV92" s="26"/>
      <c r="AW92" s="27"/>
      <c r="AX92" s="26">
        <v>1</v>
      </c>
      <c r="AY92" s="26"/>
      <c r="AZ92" s="26"/>
      <c r="BA92" s="26"/>
      <c r="BB92" s="27"/>
      <c r="BC92" s="26">
        <v>2</v>
      </c>
      <c r="BD92" s="26"/>
      <c r="BE92" s="26"/>
      <c r="BF92" s="26"/>
      <c r="BG92" s="27"/>
      <c r="BH92" s="26">
        <v>0</v>
      </c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8</v>
      </c>
      <c r="EF92" s="116">
        <f>SUM(EE91-EE92)</f>
        <v>0</v>
      </c>
    </row>
    <row r="93" spans="1:136" ht="13.8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>
        <v>1</v>
      </c>
      <c r="AJ93" s="26"/>
      <c r="AK93" s="26"/>
      <c r="AL93" s="26"/>
      <c r="AM93" s="27"/>
      <c r="AN93" s="26">
        <v>2</v>
      </c>
      <c r="AO93" s="26"/>
      <c r="AP93" s="26"/>
      <c r="AQ93" s="26"/>
      <c r="AR93" s="27"/>
      <c r="AS93" s="26"/>
      <c r="AT93" s="26"/>
      <c r="AU93" s="26"/>
      <c r="AV93" s="26"/>
      <c r="AW93" s="27"/>
      <c r="AX93" s="26">
        <v>2</v>
      </c>
      <c r="AY93" s="26"/>
      <c r="AZ93" s="26"/>
      <c r="BA93" s="26"/>
      <c r="BB93" s="27"/>
      <c r="BC93" s="26">
        <v>2</v>
      </c>
      <c r="BD93" s="26"/>
      <c r="BE93" s="26"/>
      <c r="BF93" s="26"/>
      <c r="BG93" s="27"/>
      <c r="BH93" s="26">
        <v>0</v>
      </c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10</v>
      </c>
      <c r="EF93" s="119"/>
    </row>
    <row r="94" spans="1:136" ht="13.8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>
        <v>0</v>
      </c>
      <c r="AJ94" s="26"/>
      <c r="AK94" s="26"/>
      <c r="AL94" s="26"/>
      <c r="AM94" s="27"/>
      <c r="AN94" s="26">
        <v>0</v>
      </c>
      <c r="AO94" s="26"/>
      <c r="AP94" s="26"/>
      <c r="AQ94" s="26"/>
      <c r="AR94" s="27"/>
      <c r="AS94" s="26"/>
      <c r="AT94" s="26"/>
      <c r="AU94" s="26"/>
      <c r="AV94" s="26"/>
      <c r="AW94" s="27"/>
      <c r="AX94" s="26">
        <v>0</v>
      </c>
      <c r="AY94" s="26"/>
      <c r="AZ94" s="26"/>
      <c r="BA94" s="26"/>
      <c r="BB94" s="27"/>
      <c r="BC94" s="26">
        <v>0</v>
      </c>
      <c r="BD94" s="26"/>
      <c r="BE94" s="26"/>
      <c r="BF94" s="26"/>
      <c r="BG94" s="27"/>
      <c r="BH94" s="26">
        <v>0</v>
      </c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4</v>
      </c>
      <c r="EF94" s="119"/>
    </row>
    <row r="95" spans="1:136" ht="13.8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>
        <v>4</v>
      </c>
      <c r="AJ95" s="26"/>
      <c r="AK95" s="26"/>
      <c r="AL95" s="26"/>
      <c r="AM95" s="27"/>
      <c r="AN95" s="26">
        <v>3</v>
      </c>
      <c r="AO95" s="26"/>
      <c r="AP95" s="26"/>
      <c r="AQ95" s="26"/>
      <c r="AR95" s="27"/>
      <c r="AS95" s="26"/>
      <c r="AT95" s="26"/>
      <c r="AU95" s="26"/>
      <c r="AV95" s="26"/>
      <c r="AW95" s="27"/>
      <c r="AX95" s="26">
        <v>4</v>
      </c>
      <c r="AY95" s="26"/>
      <c r="AZ95" s="26"/>
      <c r="BA95" s="26"/>
      <c r="BB95" s="27"/>
      <c r="BC95" s="26">
        <v>4</v>
      </c>
      <c r="BD95" s="26"/>
      <c r="BE95" s="26"/>
      <c r="BF95" s="26"/>
      <c r="BG95" s="27"/>
      <c r="BH95" s="26">
        <v>1</v>
      </c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37</v>
      </c>
      <c r="EF95" s="119"/>
    </row>
    <row r="96" spans="1:136" ht="13.8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>
        <v>171</v>
      </c>
      <c r="AJ96" s="26">
        <v>0</v>
      </c>
      <c r="AK96" s="26">
        <v>131</v>
      </c>
      <c r="AL96" s="26">
        <v>40</v>
      </c>
      <c r="AM96" s="27"/>
      <c r="AN96" s="26">
        <v>77</v>
      </c>
      <c r="AO96" s="26">
        <v>76</v>
      </c>
      <c r="AP96" s="26">
        <v>79</v>
      </c>
      <c r="AQ96" s="26"/>
      <c r="AR96" s="27"/>
      <c r="AS96" s="26"/>
      <c r="AT96" s="26"/>
      <c r="AU96" s="26"/>
      <c r="AV96" s="26"/>
      <c r="AW96" s="27"/>
      <c r="AX96" s="26">
        <v>0</v>
      </c>
      <c r="AY96" s="26">
        <v>59</v>
      </c>
      <c r="AZ96" s="26">
        <v>15</v>
      </c>
      <c r="BA96" s="26">
        <v>0</v>
      </c>
      <c r="BB96" s="27"/>
      <c r="BC96" s="26">
        <v>177</v>
      </c>
      <c r="BD96" s="26">
        <v>177</v>
      </c>
      <c r="BE96" s="26">
        <v>105</v>
      </c>
      <c r="BF96" s="26">
        <v>114</v>
      </c>
      <c r="BG96" s="27"/>
      <c r="BH96" s="26">
        <v>98</v>
      </c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2996</v>
      </c>
      <c r="EF96" s="119"/>
    </row>
    <row r="97" spans="1:136" ht="13.8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>
        <f>IF(AI96&lt;&gt;"",AVERAGE($E96:AI96),"")</f>
        <v>84</v>
      </c>
      <c r="AJ97" s="111">
        <f>IF(AJ96&lt;&gt;"",AVERAGE($E96:AJ96),"")</f>
        <v>80.347826086956516</v>
      </c>
      <c r="AK97" s="111">
        <f>IF(AK96&lt;&gt;"",AVERAGE($E96:AK96),"")</f>
        <v>82.458333333333329</v>
      </c>
      <c r="AL97" s="111">
        <f>IF(AL96&lt;&gt;"",AVERAGE($E96:AL96),"")</f>
        <v>80.760000000000005</v>
      </c>
      <c r="AM97" s="112" t="str">
        <f>IF(AM96&lt;&gt;"",AVERAGE($E96:AM96),"")</f>
        <v/>
      </c>
      <c r="AN97" s="111">
        <f>IF(AN96&lt;&gt;"",AVERAGE($E96:AN96),"")</f>
        <v>80.615384615384613</v>
      </c>
      <c r="AO97" s="111">
        <f>IF(AO96&lt;&gt;"",AVERAGE($E96:AO96),"")</f>
        <v>80.444444444444443</v>
      </c>
      <c r="AP97" s="111">
        <f>IF(AP96&lt;&gt;"",AVERAGE($E96:AP96),"")</f>
        <v>80.392857142857139</v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>
        <f>IF(AX96&lt;&gt;"",AVERAGE($E96:AX96),"")</f>
        <v>77.620689655172413</v>
      </c>
      <c r="AY97" s="111">
        <f>IF(AY96&lt;&gt;"",AVERAGE($E96:AY96),"")</f>
        <v>77</v>
      </c>
      <c r="AZ97" s="111">
        <f>IF(AZ96&lt;&gt;"",AVERAGE($E96:AZ96),"")</f>
        <v>75</v>
      </c>
      <c r="BA97" s="111">
        <f>IF(BA96&lt;&gt;"",AVERAGE($E96:BA96),"")</f>
        <v>72.65625</v>
      </c>
      <c r="BB97" s="112" t="str">
        <f>IF(BB96&lt;&gt;"",AVERAGE($E96:BB96),"")</f>
        <v/>
      </c>
      <c r="BC97" s="111">
        <f>IF(BC96&lt;&gt;"",AVERAGE($E96:BC96),"")</f>
        <v>75.818181818181813</v>
      </c>
      <c r="BD97" s="111">
        <f>IF(BD96&lt;&gt;"",AVERAGE($E96:BD96),"")</f>
        <v>78.794117647058826</v>
      </c>
      <c r="BE97" s="111">
        <f>IF(BE96&lt;&gt;"",AVERAGE($E96:BE96),"")</f>
        <v>79.542857142857144</v>
      </c>
      <c r="BF97" s="111">
        <f>IF(BF96&lt;&gt;"",AVERAGE($E96:BF96),"")</f>
        <v>80.5</v>
      </c>
      <c r="BG97" s="112" t="str">
        <f>IF(BG96&lt;&gt;"",AVERAGE($E96:BG96),"")</f>
        <v/>
      </c>
      <c r="BH97" s="111">
        <f>IF(BH96&lt;&gt;"",AVERAGE($E96:BH96),"")</f>
        <v>80.972972972972968</v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 t="str">
        <f>IF(BM96&lt;&gt;"",AVERAGE($E96:BM96),"")</f>
        <v/>
      </c>
      <c r="BN97" s="111" t="str">
        <f>IF(BN96&lt;&gt;"",AVERAGE($E96:BN96),"")</f>
        <v/>
      </c>
      <c r="BO97" s="111" t="str">
        <f>IF(BO96&lt;&gt;"",AVERAGE($E96:BO96),"")</f>
        <v/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80.972972972972968</v>
      </c>
      <c r="EF97" s="126"/>
    </row>
    <row r="98" spans="1:136" ht="14.4" thickBot="1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4" thickTop="1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3.8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3.8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3.8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3.8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3.8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3.8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4" thickBot="1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4" thickTop="1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3.8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3.8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3.8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3.8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3.8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3.8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4" thickBot="1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4" thickTop="1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3.8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3.8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3.8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3.8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3.8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3.8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4" thickBot="1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4" thickTop="1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3.8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3.8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3.8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3.8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3.8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3.8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4" thickBot="1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.8" thickTop="1"/>
  </sheetData>
  <sheetProtection sheet="1" formatCells="0" formatColumns="0" formatRows="0"/>
  <mergeCells count="28">
    <mergeCell ref="DA1:DE1"/>
    <mergeCell ref="CV1:CZ1"/>
    <mergeCell ref="CQ1:CU1"/>
    <mergeCell ref="CL1:CP1"/>
    <mergeCell ref="CG1:CK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Y1:AC1"/>
    <mergeCell ref="AD1:AH1"/>
    <mergeCell ref="C1:C2"/>
    <mergeCell ref="E1:I1"/>
    <mergeCell ref="J1:N1"/>
    <mergeCell ref="O1:S1"/>
    <mergeCell ref="T1:X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zoomScaleNormal="100" workbookViewId="0">
      <pane xSplit="3" ySplit="3" topLeftCell="F40" activePane="bottomRight" state="frozen"/>
      <selection activeCell="N16" sqref="N16"/>
      <selection pane="topRight" activeCell="N16" sqref="N16"/>
      <selection pane="bottomLeft" activeCell="N16" sqref="N16"/>
      <selection pane="bottomRight" activeCell="P6" sqref="P6"/>
    </sheetView>
  </sheetViews>
  <sheetFormatPr defaultRowHeight="13.2"/>
  <cols>
    <col min="1" max="1" width="13.6640625" hidden="1" customWidth="1"/>
    <col min="2" max="2" width="8.6640625" bestFit="1" customWidth="1"/>
    <col min="3" max="3" width="17.77734375" customWidth="1"/>
    <col min="4" max="4" width="6.5546875" customWidth="1"/>
    <col min="5" max="30" width="6.44140625" customWidth="1"/>
    <col min="31" max="31" width="8.44140625" customWidth="1"/>
    <col min="32" max="32" width="7" customWidth="1"/>
    <col min="34" max="34" width="7.77734375" customWidth="1"/>
    <col min="35" max="35" width="28" hidden="1" customWidth="1"/>
  </cols>
  <sheetData>
    <row r="1" spans="1:35" ht="13.8" thickBot="1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4" thickTop="1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>
        <f>IFERROR(IF(INDEX(Přehled_body!$E$1:$ED$1,1,MATCH(Tabulka!I2,Přehled_body!$D$1:$ED$1,0)+4)="","",INDEX(Přehled_body!$E$1:$ED$1,1,MATCH(Tabulka!I2,Přehled_body!$D$1:$ED$1,0)+4)),"")</f>
        <v>43879</v>
      </c>
      <c r="K2" s="133">
        <f>IFERROR(IF(INDEX(Přehled_body!$E$1:$ED$1,1,MATCH(Tabulka!J2,Přehled_body!$D$1:$ED$1,0)+4)="","",INDEX(Přehled_body!$E$1:$ED$1,1,MATCH(Tabulka!J2,Přehled_body!$D$1:$ED$1,0)+4)),"")</f>
        <v>43886</v>
      </c>
      <c r="L2" s="133">
        <f>IFERROR(IF(INDEX(Přehled_body!$E$1:$ED$1,1,MATCH(Tabulka!K2,Přehled_body!$D$1:$ED$1,0)+4)="","",INDEX(Přehled_body!$E$1:$ED$1,1,MATCH(Tabulka!K2,Přehled_body!$D$1:$ED$1,0)+4)),"")</f>
        <v>43893</v>
      </c>
      <c r="M2" s="133">
        <f>IFERROR(IF(INDEX(Přehled_body!$E$1:$ED$1,1,MATCH(Tabulka!L2,Přehled_body!$D$1:$ED$1,0)+4)="","",INDEX(Přehled_body!$E$1:$ED$1,1,MATCH(Tabulka!L2,Přehled_body!$D$1:$ED$1,0)+4)),"")</f>
        <v>43900</v>
      </c>
      <c r="N2" s="133">
        <f>IFERROR(IF(INDEX(Přehled_body!$E$1:$ED$1,1,MATCH(Tabulka!M2,Přehled_body!$D$1:$ED$1,0)+4)="","",INDEX(Přehled_body!$E$1:$ED$1,1,MATCH(Tabulka!M2,Přehled_body!$D$1:$ED$1,0)+4)),"")</f>
        <v>43984</v>
      </c>
      <c r="O2" s="133">
        <f>IFERROR(IF(INDEX(Přehled_body!$E$1:$ED$1,1,MATCH(Tabulka!N2,Přehled_body!$D$1:$ED$1,0)+4)="","",INDEX(Přehled_body!$E$1:$ED$1,1,MATCH(Tabulka!N2,Přehled_body!$D$1:$ED$1,0)+4)),"")</f>
        <v>43991</v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4" thickBot="1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>
        <f t="shared" si="0"/>
        <v>8</v>
      </c>
      <c r="K3" s="136">
        <f t="shared" si="0"/>
        <v>7</v>
      </c>
      <c r="L3" s="136">
        <f t="shared" si="0"/>
        <v>6</v>
      </c>
      <c r="M3" s="136">
        <f t="shared" si="0"/>
        <v>8</v>
      </c>
      <c r="N3" s="136">
        <f t="shared" si="0"/>
        <v>9</v>
      </c>
      <c r="O3" s="136">
        <f t="shared" si="0"/>
        <v>9</v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4" thickTop="1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3.8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3.8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3.8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4" thickBot="1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4" thickTop="1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9.9999999999999994E-12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9.9999999999999994E-12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3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9.9999999999999994E-12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9.9999999999999994E-12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7.00000000006</v>
      </c>
      <c r="AF9" s="81"/>
      <c r="AG9" s="8"/>
      <c r="AI9" t="str">
        <f>CONCATENATE($B$10," ",$B$11,C9)</f>
        <v>Libor HruškaVýhry</v>
      </c>
    </row>
    <row r="10" spans="1:35" ht="13.8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9.9999999999999994E-12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9.9999999999999994E-12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9.9999999999999994E-12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9.9999999999999994E-12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9.9999999999999994E-12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3.00000000008</v>
      </c>
      <c r="AF10" s="140">
        <f>IF(AE13&gt;0.9,SUM(AE9-AE10)+0.00000001,0)</f>
        <v>4.0000000099799999</v>
      </c>
      <c r="AG10" s="8"/>
      <c r="AI10" t="str">
        <f>CONCATENATE($B$10," ",$B$11,C10)</f>
        <v>Libor HruškaProhry</v>
      </c>
    </row>
    <row r="11" spans="1:35" ht="13.8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9.9999999999999994E-12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9.9999999999999994E-12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9.9999999999999994E-12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9.9999999999999994E-12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9.9999999999999994E-12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3.00000000008</v>
      </c>
      <c r="AF11" s="81"/>
      <c r="AG11" s="8"/>
      <c r="AI11" t="str">
        <f>CONCATENATE($B$10," ",$B$11,C11)</f>
        <v>Libor HruškaPlaceno panáků</v>
      </c>
    </row>
    <row r="12" spans="1:35" ht="13.8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9.9999999999999994E-12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9.9999999999999994E-12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9.9999999999999994E-12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9.9999999999999994E-12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1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2.00000000009</v>
      </c>
      <c r="AF12" s="81"/>
      <c r="AG12" s="8"/>
      <c r="AI12" t="str">
        <f>CONCATENATE($B$10," ",$B$11,C12)</f>
        <v>Libor HruškaPřehozy</v>
      </c>
    </row>
    <row r="13" spans="1:35" ht="14.4" thickBot="1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4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4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4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4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3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44</v>
      </c>
      <c r="AF13" s="90"/>
      <c r="AG13" s="8"/>
      <c r="AI13" t="str">
        <f>CONCATENATE($B$10," ",$B$11,C13)</f>
        <v>Libor HruškaPoč. kol</v>
      </c>
    </row>
    <row r="14" spans="1:35" ht="14.4" thickTop="1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1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1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1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1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1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14.000000000010001</v>
      </c>
      <c r="AF14" s="72"/>
      <c r="AG14" s="8"/>
      <c r="AI14" t="str">
        <f>CONCATENATE($B$15," ",$B$16,C14)</f>
        <v>Petr WeinerVýhry</v>
      </c>
    </row>
    <row r="15" spans="1:35" ht="13.8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9.9999999999999994E-12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9.9999999999999994E-12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9.9999999999999994E-12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9.9999999999999994E-12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1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2.00000000009</v>
      </c>
      <c r="AF15" s="140">
        <f>IF(AE18&gt;0.9,SUM(AE14-AE15)+0.00000001,0)</f>
        <v>12.000000009920001</v>
      </c>
      <c r="AG15" s="8"/>
      <c r="AI15" t="str">
        <f>CONCATENATE($B$15," ",$B$16,C15)</f>
        <v>Petr WeinerProhry</v>
      </c>
    </row>
    <row r="16" spans="1:35" ht="13.8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9.9999999999999994E-12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9.9999999999999994E-12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9.9999999999999994E-12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9.9999999999999994E-12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1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2.00000000009</v>
      </c>
      <c r="AF16" s="72"/>
      <c r="AG16" s="8"/>
      <c r="AI16" t="str">
        <f>CONCATENATE($B$15," ",$B$16,C16)</f>
        <v>Petr WeinerPlaceno panáků</v>
      </c>
    </row>
    <row r="17" spans="1:35" ht="13.8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9.9999999999999994E-12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9.9999999999999994E-12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1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9.9999999999999994E-12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9.9999999999999994E-12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9.0000000000499973</v>
      </c>
      <c r="AF17" s="72"/>
      <c r="AG17" s="8"/>
      <c r="AI17" t="str">
        <f>CONCATENATE($B$15," ",$B$16,C17)</f>
        <v>Petr WeinerPřehozy</v>
      </c>
    </row>
    <row r="18" spans="1:35" ht="14.4" thickBot="1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3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3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4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4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3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41</v>
      </c>
      <c r="AF18" s="67"/>
      <c r="AG18" s="8"/>
      <c r="AI18" t="str">
        <f>CONCATENATE($B$15," ",$B$16,C18)</f>
        <v>Petr WeinerPoč. kol</v>
      </c>
    </row>
    <row r="19" spans="1:35" ht="14.4" thickTop="1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1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9.9999999999999994E-12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9.9999999999999994E-12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3.00000000006</v>
      </c>
      <c r="AF19" s="72"/>
      <c r="AG19" s="8"/>
      <c r="AI19" t="str">
        <f>CONCATENATE($B$20," ",$B$21,C19)</f>
        <v>Pavel PernekrVýhry</v>
      </c>
    </row>
    <row r="20" spans="1:35" ht="13.8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9.9999999999999994E-12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9.9999999999999994E-12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9.9999999999999994E-12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3.00000000006</v>
      </c>
      <c r="AF20" s="140">
        <f>IF(AE23&gt;0.9,SUM(AE19-AE20)+0.00000001,0)</f>
        <v>1E-8</v>
      </c>
      <c r="AG20" s="8"/>
      <c r="AI20" t="str">
        <f>CONCATENATE($B$20," ",$B$21,C20)</f>
        <v>Pavel PernekrProhry</v>
      </c>
    </row>
    <row r="21" spans="1:35" ht="13.8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9.9999999999999994E-12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9.9999999999999994E-12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9.9999999999999994E-12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4.00000000006</v>
      </c>
      <c r="AF21" s="72"/>
      <c r="AG21" s="8"/>
      <c r="AI21" t="str">
        <f>CONCATENATE($B$20," ",$B$21,C21)</f>
        <v>Pavel PernekrPlaceno panáků</v>
      </c>
    </row>
    <row r="22" spans="1:35" ht="13.8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1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9.9999999999999994E-12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1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5.00000000004</v>
      </c>
      <c r="AF22" s="72"/>
      <c r="AG22" s="8"/>
      <c r="AI22" t="str">
        <f>CONCATENATE($B$20," ",$B$21,C22)</f>
        <v>Pavel PernekrPřehozy</v>
      </c>
    </row>
    <row r="23" spans="1:35" ht="14.4" thickBot="1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3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4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3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33</v>
      </c>
      <c r="AF23" s="67"/>
      <c r="AG23" s="8"/>
      <c r="AI23" t="str">
        <f>CONCATENATE($B$20," ",$B$21,C23)</f>
        <v>Pavel PernekrPoč. kol</v>
      </c>
    </row>
    <row r="24" spans="1:35" ht="14.4" thickTop="1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3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2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9.9999999999999994E-12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1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9.9999999999999994E-12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14.000000000029999</v>
      </c>
      <c r="AF24" s="72"/>
      <c r="AG24" s="8"/>
      <c r="AI24" t="str">
        <f>CONCATENATE($B$25," ",$B$26,C24)</f>
        <v>Milan VeselýVýhry</v>
      </c>
    </row>
    <row r="25" spans="1:35" ht="13.8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9.9999999999999994E-12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9.9999999999999994E-12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1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9.9999999999999994E-12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1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4.00000000007</v>
      </c>
      <c r="AF25" s="140">
        <f>IF(AE28&gt;0.9,SUM(AE24-AE25)+0.00000001,0)</f>
        <v>10.000000009960001</v>
      </c>
      <c r="AG25" s="8"/>
      <c r="AI25" t="str">
        <f>CONCATENATE($B$25," ",$B$26,C25)</f>
        <v>Milan VeselýProhry</v>
      </c>
    </row>
    <row r="26" spans="1:35" ht="13.8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9.9999999999999994E-12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9.9999999999999994E-12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3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9.9999999999999994E-12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1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6.00000000007</v>
      </c>
      <c r="AF26" s="72"/>
      <c r="AG26" s="8"/>
      <c r="AI26" t="str">
        <f>CONCATENATE($B$25," ",$B$26,C26)</f>
        <v>Milan VeselýPlaceno panáků</v>
      </c>
    </row>
    <row r="27" spans="1:35" ht="13.8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9.9999999999999994E-12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2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3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9.9999999999999994E-12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9.9999999999999994E-12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10.000000000059998</v>
      </c>
      <c r="AF27" s="72"/>
      <c r="AG27" s="8"/>
      <c r="AI27" t="str">
        <f>CONCATENATE($B$25," ",$B$26,C27)</f>
        <v>Milan VeselýPřehozy</v>
      </c>
    </row>
    <row r="28" spans="1:35" ht="14.4" thickBot="1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4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4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4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3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3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43</v>
      </c>
      <c r="AF28" s="67"/>
      <c r="AG28" s="8"/>
      <c r="AI28" t="str">
        <f>CONCATENATE($B$25," ",$B$26,C28)</f>
        <v>Milan VeselýPoč. kol</v>
      </c>
    </row>
    <row r="29" spans="1:35" ht="14.4" thickTop="1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1.00000000002</v>
      </c>
      <c r="AF29" s="72"/>
      <c r="AG29" s="8"/>
      <c r="AI29" t="str">
        <f>CONCATENATE($B$30," ",$B$31,C29)</f>
        <v>Míra ŠedivýVýhry</v>
      </c>
    </row>
    <row r="30" spans="1:35" ht="13.8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2.00000000001</v>
      </c>
      <c r="AF30" s="140">
        <f>IF(AE33&gt;0.9,SUM(AE29-AE30)+0.00000001,0)</f>
        <v>-0.99999998998999995</v>
      </c>
      <c r="AG30" s="8"/>
      <c r="AI30" t="str">
        <f>CONCATENATE($B$30," ",$B$31,C30)</f>
        <v>Míra ŠedivýProhry</v>
      </c>
    </row>
    <row r="31" spans="1:35" ht="13.8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3.00000000001</v>
      </c>
      <c r="AF31" s="72"/>
      <c r="AG31" s="8"/>
      <c r="AI31" t="str">
        <f>CONCATENATE($B$30," ",$B$31,C31)</f>
        <v>Míra ŠedivýPlaceno panáků</v>
      </c>
    </row>
    <row r="32" spans="1:35" ht="13.8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4.00000000001</v>
      </c>
      <c r="AF32" s="72"/>
      <c r="AG32" s="8"/>
      <c r="AI32" t="str">
        <f>CONCATENATE($B$30," ",$B$31,C32)</f>
        <v>Míra ŠedivýPřehozy</v>
      </c>
    </row>
    <row r="33" spans="1:35" ht="14.4" thickBot="1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13</v>
      </c>
      <c r="AF33" s="67"/>
      <c r="AG33" s="8"/>
      <c r="AI33" t="str">
        <f>CONCATENATE($B$30," ",$B$31,C33)</f>
        <v>Míra ŠedivýPoč. kol</v>
      </c>
    </row>
    <row r="34" spans="1:35" ht="14.4" thickTop="1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9.9999999999999994E-12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9.9999999999999994E-12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9.9999999999999994E-12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9.9999999999999994E-12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9.9999999999999994E-12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1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2.00000000009</v>
      </c>
      <c r="AF34" s="72"/>
      <c r="AG34" s="8"/>
      <c r="AI34" t="str">
        <f>CONCATENATE($B$35," ",$B$36,C34)</f>
        <v>Jiří BlínVýhry</v>
      </c>
    </row>
    <row r="35" spans="1:35" ht="13.8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9.9999999999999994E-12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9.9999999999999994E-12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2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1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1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1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10.00000000004</v>
      </c>
      <c r="AF35" s="140">
        <f>IF(AE38&gt;0.9,SUM(AE34-AE35)+0.00000001,0)</f>
        <v>-7.9999999899500001</v>
      </c>
      <c r="AG35" s="8"/>
      <c r="AI35" t="str">
        <f>CONCATENATE($B$35," ",$B$36,C35)</f>
        <v>Jiří BlínProhry</v>
      </c>
    </row>
    <row r="36" spans="1:35" ht="13.8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9.9999999999999994E-12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9.9999999999999994E-12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5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2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1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1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15.00000000004</v>
      </c>
      <c r="AF36" s="72"/>
      <c r="AG36" s="8"/>
      <c r="AI36" t="str">
        <f>CONCATENATE($B$35," ",$B$36,C36)</f>
        <v>Jiří BlínPlaceno panáků</v>
      </c>
    </row>
    <row r="37" spans="1:35" ht="13.8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9.9999999999999994E-12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1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9.9999999999999994E-12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1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2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9.9999999999999994E-12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8.00000000006</v>
      </c>
      <c r="AF37" s="72"/>
      <c r="AG37" s="8"/>
      <c r="AI37" t="str">
        <f>CONCATENATE($B$35," ",$B$36,C37)</f>
        <v>Jiří BlínPřehozy</v>
      </c>
    </row>
    <row r="38" spans="1:35" ht="14.4" thickBot="1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4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3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4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4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3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3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39</v>
      </c>
      <c r="AF38" s="67"/>
      <c r="AG38" s="8"/>
      <c r="AI38" t="str">
        <f>CONCATENATE($B$35," ",$B$36,C38)</f>
        <v>Jiří BlínPoč. kol</v>
      </c>
    </row>
    <row r="39" spans="1:35" ht="14.4" thickTop="1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9.9999999999999994E-12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9.9999999999999994E-12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9.9999999999999994E-12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9.9999999999999994E-12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9.9999999999999994E-12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1.0000000000000002E-10</v>
      </c>
      <c r="AF39" s="72"/>
      <c r="AG39" s="8"/>
      <c r="AI39" t="str">
        <f>CONCATENATE($B$40," ",$B$41,C39)</f>
        <v>Adam ŠmídVýhry</v>
      </c>
    </row>
    <row r="40" spans="1:35" ht="13.8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3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1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1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1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9.9999999999999994E-12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9.0000000000399982</v>
      </c>
      <c r="AF40" s="140">
        <f>IF(AE43&gt;0.9,SUM(AE39-AE40)+0.00000001,0)</f>
        <v>-8.9999999899399974</v>
      </c>
      <c r="AG40" s="8"/>
      <c r="AI40" t="str">
        <f>CONCATENATE($B$40," ",$B$41,C40)</f>
        <v>Adam ŠmídProhry</v>
      </c>
    </row>
    <row r="41" spans="1:35" ht="13.8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4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1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1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1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9.9999999999999994E-12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12.000000000039998</v>
      </c>
      <c r="AF41" s="72"/>
      <c r="AG41" s="8"/>
      <c r="AI41" t="str">
        <f>CONCATENATE($B$40," ",$B$41,C41)</f>
        <v>Adam ŠmídPlaceno panáků</v>
      </c>
    </row>
    <row r="42" spans="1:35" ht="13.8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9.9999999999999994E-12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9.9999999999999994E-12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9.9999999999999994E-12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1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9.9999999999999994E-12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5.00000000005</v>
      </c>
      <c r="AF42" s="72"/>
      <c r="AG42" s="8"/>
      <c r="AI42" t="str">
        <f>CONCATENATE($B$40," ",$B$41,C42)</f>
        <v>Adam ŠmídPřehozy</v>
      </c>
    </row>
    <row r="43" spans="1:35" ht="14.4" thickBot="1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3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3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4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3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1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30</v>
      </c>
      <c r="AF43" s="67"/>
      <c r="AG43" s="8"/>
      <c r="AI43" t="str">
        <f>CONCATENATE($B$40," ",$B$41,C43)</f>
        <v>Adam ŠmídPoč. kol</v>
      </c>
    </row>
    <row r="44" spans="1:35" ht="14.4" thickTop="1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9.9999999999999994E-12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9.9999999999999994E-12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9.9999999999999994E-12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9.9999999999999994E-12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3.9999999999999998E-11</v>
      </c>
      <c r="AF44" s="72"/>
      <c r="AG44" s="8"/>
      <c r="AI44" t="str">
        <f>CONCATENATE($B$45," ",$B$46,C44)</f>
        <v>Míra ChalupníkVýhry</v>
      </c>
    </row>
    <row r="45" spans="1:35" ht="13.8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9.9999999999999994E-12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1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2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9.9999999999999994E-12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3.00000000002</v>
      </c>
      <c r="AF45" s="140">
        <f>IF(AE48&gt;0.9,SUM(AE44-AE45)+0.00000001,0)</f>
        <v>-2.9999999899800001</v>
      </c>
      <c r="AG45" s="8"/>
      <c r="AI45" t="str">
        <f>CONCATENATE($B$45," ",$B$46,C45)</f>
        <v>Míra ChalupníkProhry</v>
      </c>
    </row>
    <row r="46" spans="1:35" ht="13.8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9.9999999999999994E-12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1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2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9.9999999999999994E-12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3.00000000002</v>
      </c>
      <c r="AF46" s="72"/>
      <c r="AG46" s="8"/>
      <c r="AI46" t="str">
        <f>CONCATENATE($B$45," ",$B$46,C46)</f>
        <v>Míra ChalupníkPlaceno panáků</v>
      </c>
    </row>
    <row r="47" spans="1:35" ht="13.8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9.9999999999999994E-12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9.9999999999999994E-12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9.9999999999999994E-12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9.9999999999999994E-12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3.9999999999999998E-11</v>
      </c>
      <c r="AF47" s="72"/>
      <c r="AG47" s="8"/>
      <c r="AI47" t="str">
        <f>CONCATENATE($B$45," ",$B$46,C47)</f>
        <v>Míra ChalupníkPřehozy</v>
      </c>
    </row>
    <row r="48" spans="1:35" ht="14.4" thickBot="1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4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3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4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3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14</v>
      </c>
      <c r="AF48" s="67"/>
      <c r="AG48" s="8"/>
      <c r="AI48" t="str">
        <f>CONCATENATE($B$45," ",$B$46,C48)</f>
        <v>Míra ChalupníkPoč. kol</v>
      </c>
    </row>
    <row r="49" spans="1:35" ht="14.4" thickTop="1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9.9999999999999994E-12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2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3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1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1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1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9.0000000000299991</v>
      </c>
      <c r="AF49" s="72"/>
      <c r="AG49" s="8"/>
      <c r="AI49" t="str">
        <f>CONCATENATE($B$50," ",$B$51,C49)</f>
        <v>Jarda KleinVýhry</v>
      </c>
    </row>
    <row r="50" spans="1:35" ht="13.8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9.9999999999999994E-12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9.9999999999999994E-12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9.9999999999999994E-12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9.9999999999999994E-12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9.9999999999999994E-12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1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1.00000000008</v>
      </c>
      <c r="AF50" s="140">
        <f>IF(AE53&gt;0.9,SUM(AE49-AE50)+0.00000001,0)</f>
        <v>8.0000000099499999</v>
      </c>
      <c r="AG50" s="8"/>
      <c r="AI50" t="str">
        <f>CONCATENATE($B$50," ",$B$51,C50)</f>
        <v>Jarda KleinProhry</v>
      </c>
    </row>
    <row r="51" spans="1:35" ht="13.8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9.9999999999999994E-12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9.9999999999999994E-12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9.9999999999999994E-12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9.9999999999999994E-12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9.9999999999999994E-12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1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1.00000000008</v>
      </c>
      <c r="AF51" s="72"/>
      <c r="AG51" s="8"/>
      <c r="AI51" t="str">
        <f>CONCATENATE($B$50," ",$B$51,C51)</f>
        <v>Jarda KleinPlaceno panáků</v>
      </c>
    </row>
    <row r="52" spans="1:35" ht="13.8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1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1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1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4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9.9999999999999994E-12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1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10.00000000002</v>
      </c>
      <c r="AF52" s="72"/>
      <c r="AG52" s="8"/>
      <c r="AI52" t="str">
        <f>CONCATENATE($B$50," ",$B$51,C52)</f>
        <v>Jarda KleinPřehozy</v>
      </c>
    </row>
    <row r="53" spans="1:35" ht="14.4" thickBot="1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4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3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4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4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3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3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33</v>
      </c>
      <c r="AF53" s="67"/>
      <c r="AG53" s="8"/>
      <c r="AI53" t="str">
        <f>CONCATENATE($B$50," ",$B$51,C53)</f>
        <v>Jarda KleinPoč. kol</v>
      </c>
    </row>
    <row r="54" spans="1:35" ht="14.4" thickTop="1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2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2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1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7</v>
      </c>
      <c r="AF54" s="72"/>
      <c r="AG54" s="8"/>
      <c r="AI54" t="str">
        <f>CONCATENATE($B$55," ",$B$56,C54)</f>
        <v>Kuba ŠedivýVýhry</v>
      </c>
    </row>
    <row r="55" spans="1:35" ht="13.8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9.9999999999999994E-12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9.9999999999999994E-12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9.9999999999999994E-12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3.00000000003</v>
      </c>
      <c r="AF55" s="140">
        <f>IF(AE58&gt;0.9,SUM(AE54-AE55)+0.00000001,0)</f>
        <v>4.0000000099699999</v>
      </c>
      <c r="AG55" s="8"/>
      <c r="AI55" t="str">
        <f>CONCATENATE($B$55," ",$B$56,C55)</f>
        <v>Kuba ŠedivýProhry</v>
      </c>
    </row>
    <row r="56" spans="1:35" ht="13.8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9.9999999999999994E-12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9.9999999999999994E-12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9.9999999999999994E-12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5.00000000003</v>
      </c>
      <c r="AF56" s="72"/>
      <c r="AG56" s="8"/>
      <c r="AI56" t="str">
        <f>CONCATENATE($B$55," ",$B$56,C56)</f>
        <v>Kuba ŠedivýPlaceno panáků</v>
      </c>
    </row>
    <row r="57" spans="1:35" ht="13.8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2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1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9.9999999999999994E-12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5.00000000002</v>
      </c>
      <c r="AF57" s="72"/>
      <c r="AG57" s="8"/>
      <c r="AI57" t="str">
        <f>CONCATENATE($B$55," ",$B$56,C57)</f>
        <v>Kuba ŠedivýPřehozy</v>
      </c>
    </row>
    <row r="58" spans="1:35" ht="14.4" thickBot="1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4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4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3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21</v>
      </c>
      <c r="AF58" s="67"/>
      <c r="AG58" s="8"/>
      <c r="AI58" t="str">
        <f>CONCATENATE($B$55," ",$B$56,C58)</f>
        <v>Kuba ŠedivýPoč. kol</v>
      </c>
    </row>
    <row r="59" spans="1:35" ht="14.4" thickTop="1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1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9.9999999999999994E-12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2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9.9999999999999994E-12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9.9999999999999994E-12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8.0000000000499973</v>
      </c>
      <c r="AF59" s="72"/>
      <c r="AG59" s="8"/>
      <c r="AI59" t="str">
        <f>CONCATENATE($B$60," ",$B$61,C59)</f>
        <v>Standa RothVýhry</v>
      </c>
    </row>
    <row r="60" spans="1:35" ht="13.8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1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1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1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2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9.9999999999999994E-12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8.0000000000399982</v>
      </c>
      <c r="AF60" s="140">
        <f>IF(AE63&gt;0.9,SUM(AE59-AE60)+0.00000001,0)</f>
        <v>1.0009999112648984E-8</v>
      </c>
      <c r="AG60" s="8"/>
      <c r="AI60" t="str">
        <f>CONCATENATE($B$60," ",$B$61,C60)</f>
        <v>Standa RothProhry</v>
      </c>
    </row>
    <row r="61" spans="1:35" ht="13.8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1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2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2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2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9.9999999999999994E-12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10.000000000039998</v>
      </c>
      <c r="AF61" s="72"/>
      <c r="AG61" s="8"/>
      <c r="AI61" t="str">
        <f>CONCATENATE($B$60," ",$B$61,C61)</f>
        <v>Standa RothPlaceno panáků</v>
      </c>
    </row>
    <row r="62" spans="1:35" ht="13.8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9.9999999999999994E-12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9.9999999999999994E-12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9.9999999999999994E-12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9.9999999999999994E-12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9.9999999999999994E-12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4.00000000007</v>
      </c>
      <c r="AF62" s="72"/>
      <c r="AG62" s="8"/>
      <c r="AI62" t="str">
        <f>CONCATENATE($B$60," ",$B$61,C62)</f>
        <v>Standa RothPřehozy</v>
      </c>
    </row>
    <row r="63" spans="1:35" ht="14.4" thickBot="1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4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3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4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4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1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37</v>
      </c>
      <c r="AF63" s="67"/>
      <c r="AG63" s="8"/>
      <c r="AI63" t="str">
        <f>CONCATENATE($B$60," ",$B$61,C63)</f>
        <v>Standa RothPoč. kol</v>
      </c>
    </row>
    <row r="64" spans="1:35" ht="14.4" thickTop="1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3.8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3.8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3.8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4" thickBot="1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4" hidden="1" thickTop="1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3.8" hidden="1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3.8" hidden="1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3.8" hidden="1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4" hidden="1" thickBot="1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4" hidden="1" thickTop="1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3.8" hidden="1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3.8" hidden="1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3.8" hidden="1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4" hidden="1" thickBot="1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4" hidden="1" thickTop="1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3.8" hidden="1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3.8" hidden="1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3.8" hidden="1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4" hidden="1" thickBot="1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.8" thickTop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zoomScaleNormal="100" workbookViewId="0">
      <selection activeCell="M2" sqref="M2"/>
    </sheetView>
  </sheetViews>
  <sheetFormatPr defaultColWidth="8.88671875" defaultRowHeight="13.2"/>
  <cols>
    <col min="1" max="1" width="9.77734375" style="30" customWidth="1"/>
    <col min="2" max="2" width="18.5546875" style="30" customWidth="1"/>
    <col min="3" max="3" width="9.33203125" style="30" customWidth="1"/>
    <col min="4" max="4" width="9.77734375" style="30" customWidth="1"/>
    <col min="5" max="5" width="9.44140625" style="30" customWidth="1"/>
    <col min="6" max="6" width="9.6640625" style="30" customWidth="1"/>
    <col min="7" max="7" width="11.109375" style="30" customWidth="1"/>
    <col min="8" max="8" width="10.33203125" style="30" customWidth="1"/>
    <col min="9" max="10" width="2.88671875" style="30" customWidth="1"/>
    <col min="11" max="11" width="2.77734375" style="30" customWidth="1"/>
    <col min="12" max="12" width="14.88671875" style="30" bestFit="1" customWidth="1"/>
    <col min="13" max="13" width="12.88671875" style="30" customWidth="1"/>
    <col min="14" max="16" width="8.88671875" style="30"/>
    <col min="17" max="17" width="0" style="30" hidden="1" customWidth="1"/>
    <col min="18" max="16384" width="8.88671875" style="30"/>
  </cols>
  <sheetData>
    <row r="1" spans="1:17" ht="21.45" customHeight="1">
      <c r="A1" s="157" t="str">
        <f>"Pořadí v šípech k "&amp;TEXT(MAX(Tabulka!D2:AE2),"ddd d. M. rrrr")&amp;"      na www.sipy.zlatyruce.cz"</f>
        <v>Pořadí v šípech k út 9. 6. 2020      na www.sipy.zlatyruce.cz</v>
      </c>
      <c r="B1" s="157"/>
      <c r="C1" s="157"/>
      <c r="D1" s="157"/>
      <c r="E1" s="157"/>
      <c r="F1" s="157"/>
      <c r="G1" s="157"/>
      <c r="H1" s="157"/>
    </row>
    <row r="2" spans="1:17" ht="63" thickBot="1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399999999999999">
      <c r="A3" s="54">
        <v>1</v>
      </c>
      <c r="B3" s="9" t="str">
        <f>List4!S2</f>
        <v>Petr Weiner</v>
      </c>
      <c r="C3" s="20">
        <f>IF(List4!K2&lt;-88888,-90000,INDEX(Tabulka!$B$4:$AF$84,MATCH(B3,Tabulka!$A$4:$A$84,0),31))</f>
        <v>12.000000009920001</v>
      </c>
      <c r="D3" s="18">
        <f>INDEX(Tabulka!$A$4:$AF$84,MATCH(B3,Tabulka!$A$4:$A$84,0)-1,31)</f>
        <v>14.000000000010001</v>
      </c>
      <c r="E3" s="18">
        <f>INDEX(Tabulka!$B$4:$AF$84,MATCH(B3,Tabulka!$A$4:$A$84,0)+3,30)</f>
        <v>41</v>
      </c>
      <c r="F3" s="18">
        <f>INDEX(Tabulka!$B$4:$AF$84,MATCH(B3,Tabulka!$A$4:$A$84,0),30)</f>
        <v>2.00000000009</v>
      </c>
      <c r="G3" s="18">
        <f>INDEX(Tabulka!$B$4:$AF$84,MATCH(B3,Tabulka!$A$4:$A$84,0)+2,30)</f>
        <v>9.0000000000499973</v>
      </c>
      <c r="H3" s="19">
        <f>INDEX(Tabulka!$B$4:$AF$84,MATCH(B3,Tabulka!$A$4:$A$84,0)+1,30)</f>
        <v>2.00000000009</v>
      </c>
      <c r="L3" s="31" t="str">
        <f>IFERROR(List4!AB2,"")</f>
        <v>Petr Weiner</v>
      </c>
      <c r="M3" s="52">
        <f>IFERROR(List4!AA2,"")</f>
        <v>36.170733907317071</v>
      </c>
      <c r="Q3" s="8" t="s">
        <v>23</v>
      </c>
    </row>
    <row r="4" spans="1:17" ht="17.399999999999999">
      <c r="A4" s="55">
        <v>2</v>
      </c>
      <c r="B4" s="10" t="str">
        <f>List4!S3</f>
        <v>Milan Veselý</v>
      </c>
      <c r="C4" s="21">
        <f>IF(List4!K3&lt;-88888,-90000,INDEX(Tabulka!$B$4:$AF$84,MATCH(B4,Tabulka!$A$4:$A$84,0),31))</f>
        <v>10.000000009960001</v>
      </c>
      <c r="D4" s="12">
        <f>INDEX(Tabulka!$A$4:$AF$84,MATCH(B4,Tabulka!$A$4:$A$84,0)-1,31)</f>
        <v>14.000000000029999</v>
      </c>
      <c r="E4" s="12">
        <f>INDEX(Tabulka!$B$4:$AF$84,MATCH(B4,Tabulka!$A$4:$A$84,0)+3,30)</f>
        <v>43</v>
      </c>
      <c r="F4" s="12">
        <f>INDEX(Tabulka!$B$4:$AF$84,MATCH(B4,Tabulka!$A$4:$A$84,0),30)</f>
        <v>4.00000000007</v>
      </c>
      <c r="G4" s="12">
        <f>INDEX(Tabulka!$B$4:$AF$84,MATCH(B4,Tabulka!$A$4:$A$84,0)+2,30)</f>
        <v>10.000000000059998</v>
      </c>
      <c r="H4" s="13">
        <f>INDEX(Tabulka!$B$4:$AF$84,MATCH(B4,Tabulka!$A$4:$A$84,0)+1,30)</f>
        <v>6.00000000007</v>
      </c>
      <c r="J4" s="32"/>
      <c r="L4" s="31" t="str">
        <f>IFERROR(List4!AB3,"")</f>
        <v>Jarda Klein</v>
      </c>
      <c r="M4" s="52">
        <f>IFERROR(List4!AA3,"")</f>
        <v>43.787880967878792</v>
      </c>
      <c r="Q4" s="8" t="s">
        <v>24</v>
      </c>
    </row>
    <row r="5" spans="1:17" ht="17.399999999999999">
      <c r="A5" s="55">
        <v>3</v>
      </c>
      <c r="B5" s="10" t="str">
        <f>List4!S4</f>
        <v>Jarda Klein</v>
      </c>
      <c r="C5" s="21">
        <f>IF(List4!K4&lt;-88888,-90000,INDEX(Tabulka!$B$4:$AF$84,MATCH(B5,Tabulka!$A$4:$A$84,0),31))</f>
        <v>8.0000000099499999</v>
      </c>
      <c r="D5" s="12">
        <f>INDEX(Tabulka!$A$4:$AF$84,MATCH(B5,Tabulka!$A$4:$A$84,0)-1,31)</f>
        <v>9.0000000000299991</v>
      </c>
      <c r="E5" s="12">
        <f>INDEX(Tabulka!$B$4:$AF$84,MATCH(B5,Tabulka!$A$4:$A$84,0)+3,30)</f>
        <v>33</v>
      </c>
      <c r="F5" s="12">
        <f>INDEX(Tabulka!$B$4:$AF$84,MATCH(B5,Tabulka!$A$4:$A$84,0),30)</f>
        <v>1.00000000008</v>
      </c>
      <c r="G5" s="12">
        <f>INDEX(Tabulka!$B$4:$AF$84,MATCH(B5,Tabulka!$A$4:$A$84,0)+2,30)</f>
        <v>10.00000000002</v>
      </c>
      <c r="H5" s="13">
        <f>INDEX(Tabulka!$B$4:$AF$84,MATCH(B5,Tabulka!$A$4:$A$84,0)+1,30)</f>
        <v>1.00000000008</v>
      </c>
      <c r="J5" s="32"/>
      <c r="L5" s="31" t="str">
        <f>IFERROR(List4!AB4,"")</f>
        <v>Kuba Šedivý</v>
      </c>
      <c r="M5" s="52">
        <f>IFERROR(List4!AA4,"")</f>
        <v>43.809525979523812</v>
      </c>
      <c r="Q5" s="8" t="s">
        <v>39</v>
      </c>
    </row>
    <row r="6" spans="1:17" ht="17.399999999999999">
      <c r="A6" s="55">
        <v>4</v>
      </c>
      <c r="B6" s="10" t="str">
        <f>List4!S5</f>
        <v>Kuba Šedivý</v>
      </c>
      <c r="C6" s="21">
        <f>IF(List4!K5&lt;-88888,-90000,INDEX(Tabulka!$B$4:$AF$84,MATCH(B6,Tabulka!$A$4:$A$84,0),31))</f>
        <v>4.0000000099699999</v>
      </c>
      <c r="D6" s="12">
        <f>INDEX(Tabulka!$A$4:$AF$84,MATCH(B6,Tabulka!$A$4:$A$84,0)-1,31)</f>
        <v>7</v>
      </c>
      <c r="E6" s="12">
        <f>INDEX(Tabulka!$B$4:$AF$84,MATCH(B6,Tabulka!$A$4:$A$84,0)+3,30)</f>
        <v>21</v>
      </c>
      <c r="F6" s="12">
        <f>INDEX(Tabulka!$B$4:$AF$84,MATCH(B6,Tabulka!$A$4:$A$84,0),30)</f>
        <v>3.00000000003</v>
      </c>
      <c r="G6" s="12">
        <f>INDEX(Tabulka!$B$4:$AF$84,MATCH(B6,Tabulka!$A$4:$A$84,0)+2,30)</f>
        <v>5.00000000002</v>
      </c>
      <c r="H6" s="13">
        <f>INDEX(Tabulka!$B$4:$AF$84,MATCH(B6,Tabulka!$A$4:$A$84,0)+1,30)</f>
        <v>5.00000000003</v>
      </c>
      <c r="J6" s="32"/>
      <c r="L6" s="31" t="str">
        <f>IFERROR(List4!AB5,"")</f>
        <v>Milan Veselý</v>
      </c>
      <c r="M6" s="52">
        <f>IFERROR(List4!AA5,"")</f>
        <v>51.511630096976738</v>
      </c>
      <c r="Q6" s="8" t="s">
        <v>25</v>
      </c>
    </row>
    <row r="7" spans="1:17" ht="17.399999999999999">
      <c r="A7" s="55">
        <v>5</v>
      </c>
      <c r="B7" s="10" t="str">
        <f>List4!S6</f>
        <v>Libor Hruška</v>
      </c>
      <c r="C7" s="21">
        <f>IF(List4!K6&lt;-88888,-90000,INDEX(Tabulka!$B$4:$AF$84,MATCH(B7,Tabulka!$A$4:$A$84,0),31))</f>
        <v>4.0000000099799999</v>
      </c>
      <c r="D7" s="12">
        <f>INDEX(Tabulka!$A$4:$AF$84,MATCH(B7,Tabulka!$A$4:$A$84,0)-1,31)</f>
        <v>7.00000000006</v>
      </c>
      <c r="E7" s="12">
        <f>INDEX(Tabulka!$B$4:$AF$84,MATCH(B7,Tabulka!$A$4:$A$84,0)+3,30)</f>
        <v>44</v>
      </c>
      <c r="F7" s="12">
        <f>INDEX(Tabulka!$B$4:$AF$84,MATCH(B7,Tabulka!$A$4:$A$84,0),30)</f>
        <v>3.00000000008</v>
      </c>
      <c r="G7" s="12">
        <f>INDEX(Tabulka!$B$4:$AF$84,MATCH(B7,Tabulka!$A$4:$A$84,0)+2,30)</f>
        <v>2.00000000009</v>
      </c>
      <c r="H7" s="13">
        <f>INDEX(Tabulka!$B$4:$AF$84,MATCH(B7,Tabulka!$A$4:$A$84,0)+1,30)</f>
        <v>3.00000000008</v>
      </c>
      <c r="J7" s="32"/>
      <c r="L7" s="31" t="str">
        <f>IFERROR(List4!AB6,"")</f>
        <v>Libor Hruška</v>
      </c>
      <c r="M7" s="52">
        <f>IFERROR(List4!AA6,"")</f>
        <v>62.250002160000001</v>
      </c>
      <c r="Q7" s="8" t="s">
        <v>37</v>
      </c>
    </row>
    <row r="8" spans="1:17" ht="17.399999999999999">
      <c r="A8" s="55">
        <v>6</v>
      </c>
      <c r="B8" s="10" t="str">
        <f>List4!S7</f>
        <v>Standa Roth</v>
      </c>
      <c r="C8" s="21">
        <f>IF(List4!K7&lt;-88888,-90000,INDEX(Tabulka!$B$4:$AF$84,MATCH(B8,Tabulka!$A$4:$A$84,0),31))</f>
        <v>1.0009999112648984E-8</v>
      </c>
      <c r="D8" s="12">
        <f>INDEX(Tabulka!$A$4:$AF$84,MATCH(B8,Tabulka!$A$4:$A$84,0)-1,31)</f>
        <v>8.0000000000499973</v>
      </c>
      <c r="E8" s="12">
        <f>INDEX(Tabulka!$B$4:$AF$84,MATCH(B8,Tabulka!$A$4:$A$84,0)+3,30)</f>
        <v>37</v>
      </c>
      <c r="F8" s="12">
        <f>INDEX(Tabulka!$B$4:$AF$84,MATCH(B8,Tabulka!$A$4:$A$84,0),30)</f>
        <v>8.0000000000399982</v>
      </c>
      <c r="G8" s="12">
        <f>INDEX(Tabulka!$B$4:$AF$84,MATCH(B8,Tabulka!$A$4:$A$84,0)+2,30)</f>
        <v>4.00000000007</v>
      </c>
      <c r="H8" s="13">
        <f>INDEX(Tabulka!$B$4:$AF$84,MATCH(B8,Tabulka!$A$4:$A$84,0)+1,30)</f>
        <v>10.000000000039998</v>
      </c>
      <c r="J8" s="32"/>
      <c r="L8" s="31" t="str">
        <f>IFERROR(List4!AB7,"")</f>
        <v>Pavel Pernekr</v>
      </c>
      <c r="M8" s="52">
        <f>IFERROR(List4!AA7,"")</f>
        <v>62.515153655151515</v>
      </c>
      <c r="Q8" s="8" t="s">
        <v>48</v>
      </c>
    </row>
    <row r="9" spans="1:17" ht="17.399999999999999">
      <c r="A9" s="55">
        <v>7</v>
      </c>
      <c r="B9" s="10" t="str">
        <f>List4!S8</f>
        <v>Pavel Pernekr</v>
      </c>
      <c r="C9" s="21">
        <f>IF(List4!K8&lt;-88888,-90000,INDEX(Tabulka!$B$4:$AF$84,MATCH(B9,Tabulka!$A$4:$A$84,0),31))</f>
        <v>1E-8</v>
      </c>
      <c r="D9" s="12">
        <f>INDEX(Tabulka!$A$4:$AF$84,MATCH(B9,Tabulka!$A$4:$A$84,0)-1,31)</f>
        <v>3.00000000006</v>
      </c>
      <c r="E9" s="12">
        <f>INDEX(Tabulka!$B$4:$AF$84,MATCH(B9,Tabulka!$A$4:$A$84,0)+3,30)</f>
        <v>33</v>
      </c>
      <c r="F9" s="12">
        <f>INDEX(Tabulka!$B$4:$AF$84,MATCH(B9,Tabulka!$A$4:$A$84,0),30)</f>
        <v>3.00000000006</v>
      </c>
      <c r="G9" s="12">
        <f>INDEX(Tabulka!$B$4:$AF$84,MATCH(B9,Tabulka!$A$4:$A$84,0)+2,30)</f>
        <v>5.00000000004</v>
      </c>
      <c r="H9" s="13">
        <f>INDEX(Tabulka!$B$4:$AF$84,MATCH(B9,Tabulka!$A$4:$A$84,0)+1,30)</f>
        <v>4.00000000006</v>
      </c>
      <c r="L9" s="31" t="str">
        <f>IFERROR(List4!AB8,"")</f>
        <v>Míra Šedivý</v>
      </c>
      <c r="M9" s="52">
        <f>IFERROR(List4!AA8,"")</f>
        <v>63.538463668461539</v>
      </c>
      <c r="Q9" s="8" t="s">
        <v>49</v>
      </c>
    </row>
    <row r="10" spans="1:17" ht="17.399999999999999">
      <c r="A10" s="55">
        <v>8</v>
      </c>
      <c r="B10" s="10" t="str">
        <f>List4!S9</f>
        <v>Míra Šedivý</v>
      </c>
      <c r="C10" s="21">
        <f>IF(List4!K9&lt;-88888,-90000,INDEX(Tabulka!$B$4:$AF$84,MATCH(B10,Tabulka!$A$4:$A$84,0),31))</f>
        <v>-0.99999998998999995</v>
      </c>
      <c r="D10" s="12">
        <f>INDEX(Tabulka!$A$4:$AF$84,MATCH(B10,Tabulka!$A$4:$A$84,0)-1,31)</f>
        <v>1.00000000002</v>
      </c>
      <c r="E10" s="12">
        <f>INDEX(Tabulka!$B$4:$AF$84,MATCH(B10,Tabulka!$A$4:$A$84,0)+3,30)</f>
        <v>13</v>
      </c>
      <c r="F10" s="12">
        <f>INDEX(Tabulka!$B$4:$AF$84,MATCH(B10,Tabulka!$A$4:$A$84,0),30)</f>
        <v>2.00000000001</v>
      </c>
      <c r="G10" s="12">
        <f>INDEX(Tabulka!$B$4:$AF$84,MATCH(B10,Tabulka!$A$4:$A$84,0)+2,30)</f>
        <v>4.00000000001</v>
      </c>
      <c r="H10" s="13">
        <f>INDEX(Tabulka!$B$4:$AF$84,MATCH(B10,Tabulka!$A$4:$A$84,0)+1,30)</f>
        <v>3.00000000001</v>
      </c>
      <c r="L10" s="31" t="str">
        <f>IFERROR(List4!AB9,"")</f>
        <v>Jiří Blín</v>
      </c>
      <c r="M10" s="52">
        <f>IFERROR(List4!AA9,"")</f>
        <v>77.846155956153837</v>
      </c>
    </row>
    <row r="11" spans="1:17" ht="17.399999999999999">
      <c r="A11" s="55">
        <v>9</v>
      </c>
      <c r="B11" s="10" t="str">
        <f>List4!S10</f>
        <v>Míra Chalupník</v>
      </c>
      <c r="C11" s="21">
        <f>IF(List4!K10&lt;-88888,-90000,INDEX(Tabulka!$B$4:$AF$84,MATCH(B11,Tabulka!$A$4:$A$84,0),31))</f>
        <v>-2.9999999899800001</v>
      </c>
      <c r="D11" s="12">
        <f>INDEX(Tabulka!$A$4:$AF$84,MATCH(B11,Tabulka!$A$4:$A$84,0)-1,31)</f>
        <v>3.9999999999999998E-11</v>
      </c>
      <c r="E11" s="12">
        <f>INDEX(Tabulka!$B$4:$AF$84,MATCH(B11,Tabulka!$A$4:$A$84,0)+3,30)</f>
        <v>14</v>
      </c>
      <c r="F11" s="12">
        <f>INDEX(Tabulka!$B$4:$AF$84,MATCH(B11,Tabulka!$A$4:$A$84,0),30)</f>
        <v>3.00000000002</v>
      </c>
      <c r="G11" s="12">
        <f>INDEX(Tabulka!$B$4:$AF$84,MATCH(B11,Tabulka!$A$4:$A$84,0)+2,30)</f>
        <v>3.9999999999999998E-11</v>
      </c>
      <c r="H11" s="13">
        <f>INDEX(Tabulka!$B$4:$AF$84,MATCH(B11,Tabulka!$A$4:$A$84,0)+1,30)</f>
        <v>3.00000000002</v>
      </c>
      <c r="L11" s="31" t="str">
        <f>IFERROR(List4!AB10,"")</f>
        <v>Standa Roth</v>
      </c>
      <c r="M11" s="52">
        <f>IFERROR(List4!AA10,"")</f>
        <v>80.972975122972969</v>
      </c>
    </row>
    <row r="12" spans="1:17" ht="17.399999999999999">
      <c r="A12" s="55">
        <v>10</v>
      </c>
      <c r="B12" s="10" t="str">
        <f>List4!S11</f>
        <v>Jiří Blín</v>
      </c>
      <c r="C12" s="21">
        <f>IF(List4!K11&lt;-88888,-90000,INDEX(Tabulka!$B$4:$AF$84,MATCH(B12,Tabulka!$A$4:$A$84,0),31))</f>
        <v>-7.9999999899500001</v>
      </c>
      <c r="D12" s="12">
        <f>INDEX(Tabulka!$A$4:$AF$84,MATCH(B12,Tabulka!$A$4:$A$84,0)-1,31)</f>
        <v>2.00000000009</v>
      </c>
      <c r="E12" s="12">
        <f>INDEX(Tabulka!$B$4:$AF$84,MATCH(B12,Tabulka!$A$4:$A$84,0)+3,30)</f>
        <v>39</v>
      </c>
      <c r="F12" s="12">
        <f>INDEX(Tabulka!$B$4:$AF$84,MATCH(B12,Tabulka!$A$4:$A$84,0),30)</f>
        <v>10.00000000004</v>
      </c>
      <c r="G12" s="12">
        <f>INDEX(Tabulka!$B$4:$AF$84,MATCH(B12,Tabulka!$A$4:$A$84,0)+2,30)</f>
        <v>8.00000000006</v>
      </c>
      <c r="H12" s="13">
        <f>INDEX(Tabulka!$B$4:$AF$84,MATCH(B12,Tabulka!$A$4:$A$84,0)+1,30)</f>
        <v>15.00000000004</v>
      </c>
      <c r="L12" s="31" t="str">
        <f>IFERROR(List4!AB11,"")</f>
        <v>Adam Šmíd</v>
      </c>
      <c r="M12" s="52">
        <f>IFERROR(List4!AA11,"")</f>
        <v>95.3000021</v>
      </c>
    </row>
    <row r="13" spans="1:17" ht="17.399999999999999">
      <c r="A13" s="55">
        <v>11</v>
      </c>
      <c r="B13" s="10" t="str">
        <f>List4!S12</f>
        <v>Adam Šmíd</v>
      </c>
      <c r="C13" s="21">
        <f>IF(List4!K12&lt;-88888,-90000,INDEX(Tabulka!$B$4:$AF$84,MATCH(B13,Tabulka!$A$4:$A$84,0),31))</f>
        <v>-8.9999999899399974</v>
      </c>
      <c r="D13" s="12">
        <f>INDEX(Tabulka!$A$4:$AF$84,MATCH(B13,Tabulka!$A$4:$A$84,0)-1,31)</f>
        <v>1.0000000000000002E-10</v>
      </c>
      <c r="E13" s="12">
        <f>INDEX(Tabulka!$B$4:$AF$84,MATCH(B13,Tabulka!$A$4:$A$84,0)+3,30)</f>
        <v>30</v>
      </c>
      <c r="F13" s="12">
        <f>INDEX(Tabulka!$B$4:$AF$84,MATCH(B13,Tabulka!$A$4:$A$84,0),30)</f>
        <v>9.0000000000399982</v>
      </c>
      <c r="G13" s="12">
        <f>INDEX(Tabulka!$B$4:$AF$84,MATCH(B13,Tabulka!$A$4:$A$84,0)+2,30)</f>
        <v>5.00000000005</v>
      </c>
      <c r="H13" s="13">
        <f>INDEX(Tabulka!$B$4:$AF$84,MATCH(B13,Tabulka!$A$4:$A$84,0)+1,30)</f>
        <v>12.000000000039998</v>
      </c>
      <c r="L13" s="31" t="str">
        <f>IFERROR(List4!AB12,"")</f>
        <v>Míra Chalupník</v>
      </c>
      <c r="M13" s="52">
        <f>IFERROR(List4!AA12,"")</f>
        <v>109.14285926285714</v>
      </c>
    </row>
    <row r="14" spans="1:17" ht="17.399999999999999">
      <c r="A14" s="55">
        <v>12</v>
      </c>
      <c r="B14" s="10" t="str">
        <f>List4!S13</f>
        <v>Jiří Fiala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Jiří Fiala</v>
      </c>
      <c r="M14" s="52" t="str">
        <f>IFERROR(List4!AA13,"")</f>
        <v>Neklas</v>
      </c>
    </row>
    <row r="15" spans="1:17" ht="18" thickBot="1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88671875" defaultRowHeight="13.2"/>
  <cols>
    <col min="1" max="1" width="12.33203125" style="8" bestFit="1" customWidth="1"/>
    <col min="2" max="2" width="13.44140625" style="8" customWidth="1"/>
    <col min="3" max="3" width="7.6640625" style="8" bestFit="1" customWidth="1"/>
    <col min="4" max="4" width="13.44140625" style="8" customWidth="1"/>
    <col min="5" max="5" width="10.77734375" style="8" bestFit="1" customWidth="1"/>
    <col min="6" max="6" width="10.21875" style="8" bestFit="1" customWidth="1"/>
    <col min="7" max="7" width="22" style="8" bestFit="1" customWidth="1"/>
    <col min="8" max="8" width="7" style="8" customWidth="1"/>
    <col min="9" max="9" width="1.77734375" style="8" customWidth="1"/>
    <col min="10" max="10" width="12.33203125" style="8" bestFit="1" customWidth="1"/>
    <col min="11" max="11" width="16.109375" style="8" bestFit="1" customWidth="1"/>
    <col min="12" max="16" width="17" style="8" bestFit="1" customWidth="1"/>
    <col min="17" max="17" width="12.33203125" style="8" customWidth="1"/>
    <col min="18" max="18" width="5.44140625" style="8" customWidth="1"/>
    <col min="19" max="19" width="12.33203125" style="8" bestFit="1" customWidth="1"/>
    <col min="20" max="20" width="18" style="8" bestFit="1" customWidth="1"/>
    <col min="21" max="21" width="6.33203125" style="8" bestFit="1" customWidth="1"/>
    <col min="22" max="22" width="5.77734375" style="8" bestFit="1" customWidth="1"/>
    <col min="23" max="23" width="21.33203125" style="8" customWidth="1"/>
    <col min="24" max="24" width="3" style="8" bestFit="1" customWidth="1"/>
    <col min="25" max="25" width="8.77734375" style="8" bestFit="1" customWidth="1"/>
    <col min="26" max="26" width="7.5546875" style="8" customWidth="1"/>
    <col min="27" max="27" width="16.44140625" style="8" bestFit="1" customWidth="1"/>
    <col min="28" max="28" width="13.44140625" style="8" bestFit="1" customWidth="1"/>
    <col min="29" max="32" width="8.88671875" style="8" customWidth="1"/>
    <col min="33" max="33" width="27.6640625" style="8" bestFit="1" customWidth="1"/>
    <col min="34" max="38" width="8.88671875" style="8" customWidth="1"/>
    <col min="39" max="16384" width="8.88671875" style="8"/>
  </cols>
  <sheetData>
    <row r="1" spans="1:33" s="7" customFormat="1" ht="49.95" customHeight="1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-7.9999977899500001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Petr Weiner</v>
      </c>
      <c r="K2" s="41">
        <f t="shared" ref="K2:K14" si="3">LARGE($C$2:$C$14,ROW(I2)-1)</f>
        <v>12.000002089920001</v>
      </c>
      <c r="L2" s="141">
        <f>INDEX(Tabulka!$A$4:$AF$84,MATCH(J2,Tabulka!$A$4:$A$84,0)-1,31)+INDEX($D$2:$E$14,MATCH(K2,$C$2:$C$14,0),2)</f>
        <v>14.000002080010001</v>
      </c>
      <c r="M2" s="141">
        <f>INDEX(Tabulka!$A$4:$AF$80,MATCH(List4!$J2,Tabulka!$A$4:$A$80,0)+3,31)+INDEX($D$2:$E$14,MATCH(K2,$C$2:$C$14,0),2)</f>
        <v>41.000002080000002</v>
      </c>
      <c r="N2" s="141">
        <f>INDEX(Tabulka!$B$4:$AF$84,MATCH(J2,Tabulka!$A$4:$A$84,0),30)+INDEX($D$2:$E$14,MATCH(K2,$C$2:$C$14,0),2)</f>
        <v>2.0000020800899998</v>
      </c>
      <c r="O2" s="141">
        <f>INDEX(Tabulka!$B$4:$AF$84,MATCH(J2,Tabulka!$A$4:$A$84,0)+2,30)+INDEX($D$2:$E$14,MATCH(K2,$C$2:$C$14,0),2)</f>
        <v>9.0000020800499971</v>
      </c>
      <c r="P2" s="141">
        <f>INDEX(Tabulka!$B$4:$AF$84,MATCH(J2,Tabulka!$A$4:$A$84,0)+1,30)+INDEX($D$2:$E$14,MATCH(K2,$C$2:$C$14,0),2)</f>
        <v>2.0000020800899998</v>
      </c>
      <c r="Q2" s="6">
        <f t="shared" ref="Q2:Q14" si="4">IF(K2&lt;-888,K2*100000,K2*138000+IF(K2&lt;0,IF(AVERAGE($M$2:$M$14)-20&lt;M2,M2*100,M2*150),IF(AVERAGE($M$2:$M$14)-20&lt;M2,M2*-100,M2*-150)+P2*-100+O2*-20+L2*4000))</f>
        <v>1707520.29627139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Petr Weiner</v>
      </c>
      <c r="T2" s="49">
        <f t="shared" ref="T2:T13" si="6">LARGE($Q$2:$Q$14,ROW(S2)-1)</f>
        <v>1707520.29627139</v>
      </c>
      <c r="U2" s="50">
        <f t="shared" ref="U2:U14" si="7">INDEX($K$2:$K$14,MATCH($S2,$J$2:$J$14,0))</f>
        <v>12.000002089920001</v>
      </c>
      <c r="V2" s="50">
        <f t="shared" ref="V2:V14" si="8">INDEX($K$2:$K$14,MATCH($S2,$J$2:$J$14,0))*-1</f>
        <v>-12.000002089920001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36.170733907317071</v>
      </c>
      <c r="X2" s="43">
        <v>1</v>
      </c>
      <c r="Y2" s="51">
        <f t="shared" ref="Y2:Y14" si="9">IF(OR($AA$1="Výhry",$AA$1="Poč. kol")=TRUE,LARGE($W$2:$W$14,X2),SMALL($W$2:$W$14,X2))</f>
        <v>36.170733907317071</v>
      </c>
      <c r="Z2" s="51"/>
      <c r="AA2" s="51">
        <f t="shared" ref="AA2:AA14" si="10">IF(ROUND(ABS(W2),0)=ABS(90000),"Neklas",IF(OR($AA$1="Výhry",$AA$1="Poč. kol")=TRUE,LARGE($W$2:$W$14,X2),SMALL($W$2:$W$14,X2)))</f>
        <v>36.170733907317071</v>
      </c>
      <c r="AB2" s="43" t="str">
        <f t="shared" ref="AB2:AB14" si="11">INDEX($S$2:$S$14,MATCH($Y2,$W$2:$W$14,0),1)</f>
        <v>Petr Weiner</v>
      </c>
      <c r="AG2" s="8" t="s">
        <v>23</v>
      </c>
    </row>
    <row r="3" spans="1:33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10.000002099960001</v>
      </c>
      <c r="L3" s="141">
        <f>INDEX(Tabulka!$A$4:$AF$84,MATCH(J3,Tabulka!$A$4:$A$84,0)-1,31)+INDEX($D$2:$E$14,MATCH(K3,$C$2:$C$14,0),2)</f>
        <v>14.00000209003</v>
      </c>
      <c r="M3" s="141">
        <f>INDEX(Tabulka!$A$4:$AF$80,MATCH(List4!$J3,Tabulka!$A$4:$A$80,0)+3,31)+INDEX($D$2:$E$14,MATCH(K3,$C$2:$C$14,0),2)</f>
        <v>43.000002090000002</v>
      </c>
      <c r="N3" s="141">
        <f>INDEX(Tabulka!$B$4:$AF$84,MATCH(J3,Tabulka!$A$4:$A$84,0),30)+INDEX($D$2:$E$14,MATCH(K3,$C$2:$C$14,0),2)</f>
        <v>4.0000020900699997</v>
      </c>
      <c r="O3" s="141">
        <f>INDEX(Tabulka!$B$4:$AF$84,MATCH(J3,Tabulka!$A$4:$A$84,0)+2,30)+INDEX($D$2:$E$14,MATCH(K3,$C$2:$C$14,0),2)</f>
        <v>10.000002090059999</v>
      </c>
      <c r="P3" s="141">
        <f>INDEX(Tabulka!$B$4:$AF$84,MATCH(J3,Tabulka!$A$4:$A$84,0)+1,30)+INDEX($D$2:$E$14,MATCH(K3,$C$2:$C$14,0),2)</f>
        <v>6.0000020900699997</v>
      </c>
      <c r="Q3" s="6">
        <f t="shared" si="4"/>
        <v>1430900.297694792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Milan Veselý</v>
      </c>
      <c r="T3" s="49">
        <f t="shared" si="6"/>
        <v>1430900.297694792</v>
      </c>
      <c r="U3" s="50">
        <f t="shared" si="7"/>
        <v>10.000002099960001</v>
      </c>
      <c r="V3" s="50">
        <f t="shared" si="8"/>
        <v>-10.000002099960001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51.511630096976738</v>
      </c>
      <c r="X3" s="43">
        <v>2</v>
      </c>
      <c r="Y3" s="51">
        <f t="shared" si="9"/>
        <v>43.787880967878792</v>
      </c>
      <c r="Z3" s="51"/>
      <c r="AA3" s="51">
        <f t="shared" si="10"/>
        <v>43.787880967878792</v>
      </c>
      <c r="AB3" s="43" t="str">
        <f t="shared" si="11"/>
        <v>Jarda Klein</v>
      </c>
      <c r="AG3" s="8" t="s">
        <v>24</v>
      </c>
    </row>
    <row r="4" spans="1:33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4.00000218998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Jarda Klein</v>
      </c>
      <c r="K4" s="41">
        <f t="shared" si="3"/>
        <v>8.0000021699499992</v>
      </c>
      <c r="L4" s="141">
        <f>INDEX(Tabulka!$A$4:$AF$84,MATCH(J4,Tabulka!$A$4:$A$84,0)-1,31)+INDEX($D$2:$E$14,MATCH(K4,$C$2:$C$14,0),2)</f>
        <v>9.0000021600299984</v>
      </c>
      <c r="M4" s="141">
        <f>INDEX(Tabulka!$A$4:$AF$80,MATCH(List4!$J4,Tabulka!$A$4:$A$80,0)+3,31)+INDEX($D$2:$E$14,MATCH(K4,$C$2:$C$14,0),2)</f>
        <v>33.000002160000001</v>
      </c>
      <c r="N4" s="142">
        <f>INDEX(Tabulka!$B$4:$AF$84,MATCH(J4,Tabulka!$A$4:$A$84,0),30)+INDEX($D$2:$E$14,MATCH(K4,$C$2:$C$14,0),2)</f>
        <v>1.00000216008</v>
      </c>
      <c r="O4" s="141">
        <f>INDEX(Tabulka!$B$4:$AF$84,MATCH(J4,Tabulka!$A$4:$A$84,0)+2,30)+INDEX($D$2:$E$14,MATCH(K4,$C$2:$C$14,0),2)</f>
        <v>10.000002160019999</v>
      </c>
      <c r="P4" s="141">
        <f>INDEX(Tabulka!$B$4:$AF$84,MATCH(J4,Tabulka!$A$4:$A$84,0)+1,30)+INDEX($D$2:$E$14,MATCH(K4,$C$2:$C$14,0),2)</f>
        <v>1.00000216008</v>
      </c>
      <c r="Q4" s="6">
        <f t="shared" si="4"/>
        <v>1136400.3076180115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Jarda Klein</v>
      </c>
      <c r="T4" s="49">
        <f t="shared" si="6"/>
        <v>1136400.3076180115</v>
      </c>
      <c r="U4" s="50">
        <f t="shared" si="7"/>
        <v>8.0000021699499992</v>
      </c>
      <c r="V4" s="50">
        <f t="shared" si="8"/>
        <v>-8.0000021699499992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43.787880967878792</v>
      </c>
      <c r="X4" s="43">
        <v>3</v>
      </c>
      <c r="Y4" s="51">
        <f t="shared" si="9"/>
        <v>43.809525979523812</v>
      </c>
      <c r="Z4" s="51"/>
      <c r="AA4" s="51">
        <f t="shared" si="10"/>
        <v>43.809525979523812</v>
      </c>
      <c r="AB4" s="43" t="str">
        <f t="shared" si="11"/>
        <v>Kuba Šedivý</v>
      </c>
      <c r="AG4" s="8" t="s">
        <v>39</v>
      </c>
    </row>
    <row r="5" spans="1:33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-2.9999978199799999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4.00000218998</v>
      </c>
      <c r="L5" s="141">
        <f>INDEX(Tabulka!$A$4:$AF$84,MATCH(J5,Tabulka!$A$4:$A$84,0)-1,31)+INDEX($D$2:$E$14,MATCH(K5,$C$2:$C$14,0),2)</f>
        <v>7.0000021800600001</v>
      </c>
      <c r="M5" s="141">
        <f>INDEX(Tabulka!$A$4:$AF$80,MATCH(List4!$J5,Tabulka!$A$4:$A$80,0)+3,31)+INDEX($D$2:$E$14,MATCH(K5,$C$2:$C$14,0),2)</f>
        <v>44.000002180000003</v>
      </c>
      <c r="N5" s="141">
        <f>INDEX(Tabulka!$B$4:$AF$84,MATCH(J5,Tabulka!$A$4:$A$84,0),30)+INDEX($D$2:$E$14,MATCH(K5,$C$2:$C$14,0),2)</f>
        <v>3.0000021800800001</v>
      </c>
      <c r="O5" s="141">
        <f>INDEX(Tabulka!$B$4:$AF$84,MATCH(J5,Tabulka!$A$4:$A$84,0)+2,30)+INDEX($D$2:$E$14,MATCH(K5,$C$2:$C$14,0),2)</f>
        <v>2.0000021800900001</v>
      </c>
      <c r="P5" s="141">
        <f>INDEX(Tabulka!$B$4:$AF$84,MATCH(J5,Tabulka!$A$4:$A$84,0)+1,30)+INDEX($D$2:$E$14,MATCH(K5,$C$2:$C$14,0),2)</f>
        <v>3.0000021800800001</v>
      </c>
      <c r="Q5" s="6">
        <f t="shared" si="4"/>
        <v>575260.31045787013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Kuba Šedivý</v>
      </c>
      <c r="T5" s="49">
        <f t="shared" si="6"/>
        <v>577300.30336725665</v>
      </c>
      <c r="U5" s="50">
        <f t="shared" si="7"/>
        <v>4.0000021399700003</v>
      </c>
      <c r="V5" s="50">
        <f t="shared" si="8"/>
        <v>-4.0000021399700003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43.809525979523812</v>
      </c>
      <c r="X5" s="43">
        <v>4</v>
      </c>
      <c r="Y5" s="51">
        <f t="shared" si="9"/>
        <v>51.511630096976738</v>
      </c>
      <c r="Z5" s="51"/>
      <c r="AA5" s="51">
        <f t="shared" si="10"/>
        <v>51.511630096976738</v>
      </c>
      <c r="AB5" s="43" t="str">
        <f t="shared" si="11"/>
        <v>Milan Veselý</v>
      </c>
      <c r="AG5" s="8" t="s">
        <v>25</v>
      </c>
    </row>
    <row r="6" spans="1:33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8.0000021699499992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Kuba Šedivý</v>
      </c>
      <c r="K6" s="41">
        <f t="shared" si="3"/>
        <v>4.0000021399700003</v>
      </c>
      <c r="L6" s="141">
        <f>INDEX(Tabulka!$A$4:$AF$84,MATCH(J6,Tabulka!$A$4:$A$84,0)-1,31)+INDEX($D$2:$E$14,MATCH(K6,$C$2:$C$14,0),2)</f>
        <v>7.0000021300000004</v>
      </c>
      <c r="M6" s="141">
        <f>INDEX(Tabulka!$A$4:$AF$80,MATCH(List4!$J6,Tabulka!$A$4:$A$80,0)+3,31)+INDEX($D$2:$E$14,MATCH(K6,$C$2:$C$14,0),2)</f>
        <v>21.000002129999999</v>
      </c>
      <c r="N6" s="141">
        <f>INDEX(Tabulka!$B$4:$AF$84,MATCH(J6,Tabulka!$A$4:$A$84,0),30)+INDEX($D$2:$E$14,MATCH(K6,$C$2:$C$14,0),2)</f>
        <v>3.0000021300299999</v>
      </c>
      <c r="O6" s="141">
        <f>INDEX(Tabulka!$B$4:$AF$84,MATCH(J6,Tabulka!$A$4:$A$84,0)+2,30)+INDEX($D$2:$E$14,MATCH(K6,$C$2:$C$14,0),2)</f>
        <v>5.0000021300200004</v>
      </c>
      <c r="P6" s="141">
        <f>INDEX(Tabulka!$B$4:$AF$84,MATCH(J6,Tabulka!$A$4:$A$84,0)+1,30)+INDEX($D$2:$E$14,MATCH(K6,$C$2:$C$14,0),2)</f>
        <v>5.0000021300300004</v>
      </c>
      <c r="Q6" s="6">
        <f t="shared" si="4"/>
        <v>577300.30336725665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Libor Hruška</v>
      </c>
      <c r="T6" s="49">
        <f t="shared" si="6"/>
        <v>575260.31045787013</v>
      </c>
      <c r="U6" s="50">
        <f t="shared" si="7"/>
        <v>4.00000218998</v>
      </c>
      <c r="V6" s="50">
        <f t="shared" si="8"/>
        <v>-4.00000218998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62.250002160000001</v>
      </c>
      <c r="X6" s="43">
        <v>5</v>
      </c>
      <c r="Y6" s="51">
        <f t="shared" si="9"/>
        <v>62.250002160000001</v>
      </c>
      <c r="Z6" s="51"/>
      <c r="AA6" s="51">
        <f t="shared" si="10"/>
        <v>62.250002160000001</v>
      </c>
      <c r="AB6" s="43" t="str">
        <f t="shared" si="11"/>
        <v>Libor Hruška</v>
      </c>
      <c r="AG6" s="8" t="s">
        <v>37</v>
      </c>
    </row>
    <row r="7" spans="1:33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2.1600000000000005E-6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Pavel Pernekr</v>
      </c>
      <c r="K7" s="41">
        <f t="shared" si="3"/>
        <v>2.1600000000000005E-6</v>
      </c>
      <c r="L7" s="141">
        <f>INDEX(Tabulka!$A$4:$AF$84,MATCH(J7,Tabulka!$A$4:$A$84,0)-1,31)+INDEX($D$2:$E$14,MATCH(K7,$C$2:$C$14,0),2)</f>
        <v>3.0000021500599998</v>
      </c>
      <c r="M7" s="141">
        <f>INDEX(Tabulka!$A$4:$AF$80,MATCH(List4!$J7,Tabulka!$A$4:$A$80,0)+3,31)+INDEX($D$2:$E$14,MATCH(K7,$C$2:$C$14,0),2)</f>
        <v>33.00000215</v>
      </c>
      <c r="N7" s="141">
        <f>INDEX(Tabulka!$B$4:$AF$84,MATCH(J7,Tabulka!$A$4:$A$84,0),30)+INDEX($D$2:$E$14,MATCH(K7,$C$2:$C$14,0),2)</f>
        <v>3.0000021500599998</v>
      </c>
      <c r="O7" s="141">
        <f>INDEX(Tabulka!$B$4:$AF$84,MATCH(J7,Tabulka!$A$4:$A$84,0)+2,30)+INDEX($D$2:$E$14,MATCH(K7,$C$2:$C$14,0),2)</f>
        <v>5.0000021500400003</v>
      </c>
      <c r="P7" s="141">
        <f>INDEX(Tabulka!$B$4:$AF$84,MATCH(J7,Tabulka!$A$4:$A$84,0)+1,30)+INDEX($D$2:$E$14,MATCH(K7,$C$2:$C$14,0),2)</f>
        <v>4.0000021500600003</v>
      </c>
      <c r="Q7" s="6">
        <f t="shared" si="4"/>
        <v>8200.3062072331995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Standa Roth</v>
      </c>
      <c r="T7" s="49">
        <f t="shared" si="6"/>
        <v>27220.304790774462</v>
      </c>
      <c r="U7" s="50">
        <f t="shared" si="7"/>
        <v>2.1500099991126496E-6</v>
      </c>
      <c r="V7" s="50">
        <f t="shared" si="8"/>
        <v>-2.1500099991126496E-6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80.972975122972969</v>
      </c>
      <c r="X7" s="43">
        <v>6</v>
      </c>
      <c r="Y7" s="51">
        <f t="shared" si="9"/>
        <v>62.515153655151515</v>
      </c>
      <c r="Z7" s="51"/>
      <c r="AA7" s="51">
        <f t="shared" si="10"/>
        <v>62.515153655151515</v>
      </c>
      <c r="AB7" s="43" t="str">
        <f t="shared" si="11"/>
        <v>Pavel Pernekr</v>
      </c>
      <c r="AG7" s="8" t="s">
        <v>48</v>
      </c>
    </row>
    <row r="8" spans="1:33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2.1500099991126496E-6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Standa Roth</v>
      </c>
      <c r="K8" s="41">
        <f t="shared" si="3"/>
        <v>2.1500099991126496E-6</v>
      </c>
      <c r="L8" s="141">
        <f>INDEX(Tabulka!$A$4:$AF$84,MATCH(J8,Tabulka!$A$4:$A$84,0)-1,31)+INDEX($D$2:$E$14,MATCH(K8,$C$2:$C$14,0),2)</f>
        <v>8.0000021400499968</v>
      </c>
      <c r="M8" s="141">
        <f>INDEX(Tabulka!$A$4:$AF$80,MATCH(List4!$J8,Tabulka!$A$4:$A$80,0)+3,31)+INDEX($D$2:$E$14,MATCH(K8,$C$2:$C$14,0),2)</f>
        <v>37.000002139999999</v>
      </c>
      <c r="N8" s="141">
        <f>INDEX(Tabulka!$B$4:$AF$84,MATCH(J8,Tabulka!$A$4:$A$84,0),30)+INDEX($D$2:$E$14,MATCH(K8,$C$2:$C$14,0),2)</f>
        <v>8.0000021400399977</v>
      </c>
      <c r="O8" s="141">
        <f>INDEX(Tabulka!$B$4:$AF$84,MATCH(J8,Tabulka!$A$4:$A$84,0)+2,30)+INDEX($D$2:$E$14,MATCH(K8,$C$2:$C$14,0),2)</f>
        <v>4.0000021400700003</v>
      </c>
      <c r="P8" s="141">
        <f>INDEX(Tabulka!$B$4:$AF$84,MATCH(J8,Tabulka!$A$4:$A$84,0)+1,30)+INDEX($D$2:$E$14,MATCH(K8,$C$2:$C$14,0),2)</f>
        <v>10.000002140039998</v>
      </c>
      <c r="Q8" s="6">
        <f t="shared" si="4"/>
        <v>27220.304790774462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Pavel Pernekr</v>
      </c>
      <c r="T8" s="49">
        <f t="shared" si="6"/>
        <v>8200.3062072331995</v>
      </c>
      <c r="U8" s="50">
        <f t="shared" si="7"/>
        <v>2.1600000000000005E-6</v>
      </c>
      <c r="V8" s="50">
        <f t="shared" si="8"/>
        <v>-2.1600000000000005E-6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62.515153655151515</v>
      </c>
      <c r="X8" s="43">
        <v>7</v>
      </c>
      <c r="Y8" s="51">
        <f t="shared" si="9"/>
        <v>63.538463668461539</v>
      </c>
      <c r="Z8" s="51"/>
      <c r="AA8" s="51">
        <f t="shared" si="10"/>
        <v>63.538463668461539</v>
      </c>
      <c r="AB8" s="43" t="str">
        <f t="shared" si="11"/>
        <v>Míra Šedivý</v>
      </c>
      <c r="AG8" s="8" t="s">
        <v>49</v>
      </c>
    </row>
    <row r="9" spans="1:33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4.0000021399700003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Míra Šedivý</v>
      </c>
      <c r="K9" s="41">
        <f t="shared" si="3"/>
        <v>-0.99999786998999995</v>
      </c>
      <c r="L9" s="141">
        <f>INDEX(Tabulka!$A$4:$AF$84,MATCH(J9,Tabulka!$A$4:$A$84,0)-1,31)+INDEX($D$2:$E$14,MATCH(K9,$C$2:$C$14,0),2)</f>
        <v>1.00000212002</v>
      </c>
      <c r="M9" s="141">
        <f>INDEX(Tabulka!$A$4:$AF$80,MATCH(List4!$J9,Tabulka!$A$4:$A$80,0)+3,31)+INDEX($D$2:$E$14,MATCH(K9,$C$2:$C$14,0),2)</f>
        <v>13.00000212</v>
      </c>
      <c r="N9" s="141">
        <f>INDEX(Tabulka!$B$4:$AF$84,MATCH(J9,Tabulka!$A$4:$A$84,0),30)+INDEX($D$2:$E$14,MATCH(K9,$C$2:$C$14,0),2)</f>
        <v>2.00000212001</v>
      </c>
      <c r="O9" s="141">
        <f>INDEX(Tabulka!$B$4:$AF$84,MATCH(J9,Tabulka!$A$4:$A$84,0)+2,30)+INDEX($D$2:$E$14,MATCH(K9,$C$2:$C$14,0),2)</f>
        <v>4.0000021200100004</v>
      </c>
      <c r="P9" s="141">
        <f>INDEX(Tabulka!$B$4:$AF$84,MATCH(J9,Tabulka!$A$4:$A$84,0)+1,30)+INDEX($D$2:$E$14,MATCH(K9,$C$2:$C$14,0),2)</f>
        <v>3.00000212001</v>
      </c>
      <c r="Q9" s="6">
        <f t="shared" si="4"/>
        <v>-136699.70584661997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Míra Šedivý</v>
      </c>
      <c r="T9" s="49">
        <f t="shared" si="6"/>
        <v>-136699.70584661997</v>
      </c>
      <c r="U9" s="50">
        <f t="shared" si="7"/>
        <v>-0.99999786998999995</v>
      </c>
      <c r="V9" s="50">
        <f t="shared" si="8"/>
        <v>0.99999786998999995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63.538463668461539</v>
      </c>
      <c r="X9" s="43">
        <v>8</v>
      </c>
      <c r="Y9" s="51">
        <f t="shared" si="9"/>
        <v>77.846155956153837</v>
      </c>
      <c r="Z9" s="51"/>
      <c r="AA9" s="51">
        <f t="shared" si="10"/>
        <v>77.846155956153837</v>
      </c>
      <c r="AB9" s="43" t="str">
        <f t="shared" si="11"/>
        <v>Jiří Blín</v>
      </c>
    </row>
    <row r="10" spans="1:33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-0.99999786998999995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Míra Chalupník</v>
      </c>
      <c r="K10" s="41">
        <f t="shared" si="3"/>
        <v>-2.9999978199799999</v>
      </c>
      <c r="L10" s="141">
        <f>INDEX(Tabulka!$A$4:$AF$84,MATCH(J10,Tabulka!$A$4:$A$84,0)-1,31)+INDEX($D$2:$E$14,MATCH(K10,$C$2:$C$14,0),2)</f>
        <v>2.1700400000000002E-6</v>
      </c>
      <c r="M10" s="141">
        <f>INDEX(Tabulka!$A$4:$AF$80,MATCH(List4!$J10,Tabulka!$A$4:$A$80,0)+3,31)+INDEX($D$2:$E$14,MATCH(K10,$C$2:$C$14,0),2)</f>
        <v>14.00000217</v>
      </c>
      <c r="N10" s="141">
        <f>INDEX(Tabulka!$B$4:$AF$84,MATCH(J10,Tabulka!$A$4:$A$84,0),30)+INDEX($D$2:$E$14,MATCH(K10,$C$2:$C$14,0),2)</f>
        <v>3.0000021700200001</v>
      </c>
      <c r="O10" s="141">
        <f>INDEX(Tabulka!$B$4:$AF$84,MATCH(J10,Tabulka!$A$4:$A$84,0)+2,30)+INDEX($D$2:$E$14,MATCH(K10,$C$2:$C$14,0),2)</f>
        <v>2.1700400000000002E-6</v>
      </c>
      <c r="P10" s="141">
        <f>INDEX(Tabulka!$B$4:$AF$84,MATCH(J10,Tabulka!$A$4:$A$84,0)+1,30)+INDEX($D$2:$E$14,MATCH(K10,$C$2:$C$14,0),2)</f>
        <v>3.0000021700200001</v>
      </c>
      <c r="Q10" s="6">
        <f t="shared" si="4"/>
        <v>-412599.69894023996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Míra Chalupník</v>
      </c>
      <c r="T10" s="49">
        <f t="shared" si="6"/>
        <v>-412599.69894023996</v>
      </c>
      <c r="U10" s="50">
        <f t="shared" si="7"/>
        <v>-2.9999978199799999</v>
      </c>
      <c r="V10" s="50">
        <f t="shared" si="8"/>
        <v>2.9999978199799999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109.14285926285714</v>
      </c>
      <c r="X10" s="43">
        <v>9</v>
      </c>
      <c r="Y10" s="51">
        <f t="shared" si="9"/>
        <v>80.972975122972969</v>
      </c>
      <c r="Z10" s="51"/>
      <c r="AA10" s="51">
        <f t="shared" si="10"/>
        <v>80.972975122972969</v>
      </c>
      <c r="AB10" s="43" t="str">
        <f t="shared" si="11"/>
        <v>Standa Roth</v>
      </c>
    </row>
    <row r="11" spans="1:33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-8.9999978799399969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Jiří Blín</v>
      </c>
      <c r="K11" s="41">
        <f t="shared" si="3"/>
        <v>-7.9999977899500001</v>
      </c>
      <c r="L11" s="141">
        <f>INDEX(Tabulka!$A$4:$AF$84,MATCH(J11,Tabulka!$A$4:$A$84,0)-1,31)+INDEX($D$2:$E$14,MATCH(K11,$C$2:$C$14,0),2)</f>
        <v>2.00000220009</v>
      </c>
      <c r="M11" s="141">
        <f>INDEX(Tabulka!$A$4:$AF$80,MATCH(List4!$J11,Tabulka!$A$4:$A$80,0)+3,31)+INDEX($D$2:$E$14,MATCH(K11,$C$2:$C$14,0),2)</f>
        <v>39.000002199999997</v>
      </c>
      <c r="N11" s="141">
        <f>INDEX(Tabulka!$B$4:$AF$84,MATCH(J11,Tabulka!$A$4:$A$84,0),30)+INDEX($D$2:$E$14,MATCH(K11,$C$2:$C$14,0),2)</f>
        <v>10.000002200040001</v>
      </c>
      <c r="O11" s="141">
        <f>INDEX(Tabulka!$B$4:$AF$84,MATCH(J11,Tabulka!$A$4:$A$84,0)+2,30)+INDEX($D$2:$E$14,MATCH(K11,$C$2:$C$14,0),2)</f>
        <v>8.0000022000600008</v>
      </c>
      <c r="P11" s="141">
        <f>INDEX(Tabulka!$B$4:$AF$84,MATCH(J11,Tabulka!$A$4:$A$84,0)+1,30)+INDEX($D$2:$E$14,MATCH(K11,$C$2:$C$14,0),2)</f>
        <v>15.000002200040001</v>
      </c>
      <c r="Q11" s="6">
        <f t="shared" si="4"/>
        <v>-1100099.6947931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Jiří Blín</v>
      </c>
      <c r="T11" s="49">
        <f t="shared" si="6"/>
        <v>-1100099.6947931</v>
      </c>
      <c r="U11" s="50">
        <f t="shared" si="7"/>
        <v>-7.9999977899500001</v>
      </c>
      <c r="V11" s="50">
        <f t="shared" si="8"/>
        <v>7.9999977899500001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77.846155956153837</v>
      </c>
      <c r="X11" s="43">
        <v>10</v>
      </c>
      <c r="Y11" s="51">
        <f t="shared" si="9"/>
        <v>95.3000021</v>
      </c>
      <c r="Z11" s="51"/>
      <c r="AA11" s="51">
        <f t="shared" si="10"/>
        <v>95.3000021</v>
      </c>
      <c r="AB11" s="43" t="str">
        <f t="shared" si="11"/>
        <v>Adam Šmíd</v>
      </c>
    </row>
    <row r="12" spans="1:33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Adam Šmíd</v>
      </c>
      <c r="K12" s="41">
        <f t="shared" si="3"/>
        <v>-8.9999978799399969</v>
      </c>
      <c r="L12" s="141">
        <f>INDEX(Tabulka!$A$4:$AF$84,MATCH(J12,Tabulka!$A$4:$A$84,0)-1,31)+INDEX($D$2:$E$14,MATCH(K12,$C$2:$C$14,0),2)</f>
        <v>2.1101000000000008E-6</v>
      </c>
      <c r="M12" s="141">
        <f>INDEX(Tabulka!$A$4:$AF$80,MATCH(List4!$J12,Tabulka!$A$4:$A$80,0)+3,31)+INDEX($D$2:$E$14,MATCH(K12,$C$2:$C$14,0),2)</f>
        <v>30.00000211</v>
      </c>
      <c r="N12" s="141">
        <f>INDEX(Tabulka!$B$4:$AF$84,MATCH(J12,Tabulka!$A$4:$A$84,0),30)+INDEX($D$2:$E$14,MATCH(K12,$C$2:$C$14,0),2)</f>
        <v>9.0000021100399987</v>
      </c>
      <c r="O12" s="141">
        <f>INDEX(Tabulka!$B$4:$AF$84,MATCH(J12,Tabulka!$A$4:$A$84,0)+2,30)+INDEX($D$2:$E$14,MATCH(K12,$C$2:$C$14,0),2)</f>
        <v>5.0000021100499996</v>
      </c>
      <c r="P12" s="141">
        <f>INDEX(Tabulka!$B$4:$AF$84,MATCH(J12,Tabulka!$A$4:$A$84,0)+1,30)+INDEX($D$2:$E$14,MATCH(K12,$C$2:$C$14,0),2)</f>
        <v>12.000002110039999</v>
      </c>
      <c r="Q12" s="47">
        <f t="shared" si="4"/>
        <v>-1238999.7072207197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Adam Šmíd</v>
      </c>
      <c r="T12" s="49">
        <f t="shared" si="6"/>
        <v>-1238999.7072207197</v>
      </c>
      <c r="U12" s="50">
        <f t="shared" si="7"/>
        <v>-8.9999978799399969</v>
      </c>
      <c r="V12" s="50">
        <f t="shared" si="8"/>
        <v>8.9999978799399969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95.3000021</v>
      </c>
      <c r="X12" s="43">
        <v>11</v>
      </c>
      <c r="Y12" s="51">
        <f t="shared" si="9"/>
        <v>109.14285926285714</v>
      </c>
      <c r="Z12" s="51"/>
      <c r="AA12" s="51">
        <f t="shared" si="10"/>
        <v>109.14285926285714</v>
      </c>
      <c r="AB12" s="43" t="str">
        <f t="shared" si="11"/>
        <v>Míra Chalupník</v>
      </c>
    </row>
    <row r="13" spans="1:33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10.000002099960001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Jiří Fiala</v>
      </c>
      <c r="K13" s="41">
        <f t="shared" si="3"/>
        <v>-89999.999997809995</v>
      </c>
      <c r="L13" s="141">
        <f>INDEX(Tabulka!$A$4:$AF$84,MATCH(J13,Tabulka!$A$4:$A$84,0)-1,31)+INDEX($D$2:$E$14,MATCH(K13,$C$2:$C$14,0),2)</f>
        <v>-89999.999997809995</v>
      </c>
      <c r="M13" s="141">
        <f>INDEX(Tabulka!$A$4:$AF$80,MATCH(List4!$J13,Tabulka!$A$4:$A$80,0)+3,31)+INDEX($D$2:$E$14,MATCH(K13,$C$2:$C$14,0),2)</f>
        <v>-89999.999997809995</v>
      </c>
      <c r="N13" s="141">
        <f>INDEX(Tabulka!$B$4:$AF$84,MATCH(J13,Tabulka!$A$4:$A$84,0),30)+INDEX($D$2:$E$14,MATCH(K13,$C$2:$C$14,0),2)</f>
        <v>-89999.999997809995</v>
      </c>
      <c r="O13" s="141">
        <f>INDEX(Tabulka!$B$4:$AF$84,MATCH(J13,Tabulka!$A$4:$A$84,0)+2,30)+INDEX($D$2:$E$14,MATCH(K13,$C$2:$C$14,0),2)</f>
        <v>-89999.999997809995</v>
      </c>
      <c r="P13" s="141">
        <f>INDEX(Tabulka!$B$4:$AF$84,MATCH(J13,Tabulka!$A$4:$A$84,0)+1,30)+INDEX($D$2:$E$14,MATCH(K13,$C$2:$C$14,0),2)</f>
        <v>-89999.999997809995</v>
      </c>
      <c r="Q13" s="6">
        <f t="shared" si="4"/>
        <v>-8999999999.7810001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Jiří Fiala</v>
      </c>
      <c r="T13" s="49">
        <f t="shared" si="6"/>
        <v>-8999999999.7810001</v>
      </c>
      <c r="U13" s="50">
        <f t="shared" si="7"/>
        <v>-89999.999997809995</v>
      </c>
      <c r="V13" s="50">
        <f t="shared" si="8"/>
        <v>89999.999997809995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90000.000002410001</v>
      </c>
      <c r="X13" s="43">
        <v>12</v>
      </c>
      <c r="Y13" s="51">
        <f t="shared" si="9"/>
        <v>90000.000002410001</v>
      </c>
      <c r="Z13" s="51"/>
      <c r="AA13" s="51" t="str">
        <f t="shared" si="10"/>
        <v>Neklas</v>
      </c>
      <c r="AB13" s="43" t="str">
        <f t="shared" si="11"/>
        <v>Jiří Fiala</v>
      </c>
    </row>
    <row r="14" spans="1:33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12.000002089920001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6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3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Dalibor Hruska</cp:lastModifiedBy>
  <cp:lastPrinted>2020-01-08T06:41:04Z</cp:lastPrinted>
  <dcterms:created xsi:type="dcterms:W3CDTF">2013-04-08T05:52:17Z</dcterms:created>
  <dcterms:modified xsi:type="dcterms:W3CDTF">2020-06-10T05:09:44Z</dcterms:modified>
  <cp:category>Volnočasové aktivity</cp:category>
  <cp:contentStatus>Probíhající</cp:contentStatus>
</cp:coreProperties>
</file>